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RINCIPALS\ClockSpring - CITADEL\"/>
    </mc:Choice>
  </mc:AlternateContent>
  <bookViews>
    <workbookView xWindow="-105" yWindow="-105" windowWidth="19425" windowHeight="10425"/>
  </bookViews>
  <sheets>
    <sheet name="Single Defect" sheetId="1" r:id="rId1"/>
    <sheet name="Multiple" sheetId="2" r:id="rId2"/>
  </sheets>
  <definedNames>
    <definedName name="_xlnm.Print_Area" localSheetId="1">Multiple!$B$2:$J$50</definedName>
    <definedName name="_xlnm.Print_Area" localSheetId="0">'Single Defect'!$A$1:$I$46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F21" i="2"/>
  <c r="F29" i="2"/>
  <c r="F37" i="2"/>
  <c r="F45" i="2"/>
  <c r="E11" i="1"/>
  <c r="E19" i="1"/>
  <c r="B50" i="2" l="1"/>
  <c r="F49" i="2"/>
  <c r="J49" i="2" s="1"/>
  <c r="B49" i="2"/>
  <c r="F48" i="2"/>
  <c r="B48" i="2"/>
  <c r="F47" i="2"/>
  <c r="J48" i="2" s="1"/>
  <c r="B47" i="2"/>
  <c r="E47" i="2" s="1"/>
  <c r="E49" i="2" s="1"/>
  <c r="F46" i="2"/>
  <c r="B46" i="2"/>
  <c r="J45" i="2"/>
  <c r="B45" i="2"/>
  <c r="F44" i="2"/>
  <c r="B42" i="2"/>
  <c r="F41" i="2"/>
  <c r="J41" i="2" s="1"/>
  <c r="B41" i="2"/>
  <c r="F40" i="2"/>
  <c r="B40" i="2"/>
  <c r="F39" i="2"/>
  <c r="J40" i="2" s="1"/>
  <c r="B39" i="2"/>
  <c r="E39" i="2" s="1"/>
  <c r="E40" i="2" s="1"/>
  <c r="F38" i="2"/>
  <c r="B38" i="2"/>
  <c r="J37" i="2"/>
  <c r="B37" i="2"/>
  <c r="F36" i="2"/>
  <c r="B34" i="2"/>
  <c r="F33" i="2"/>
  <c r="J33" i="2" s="1"/>
  <c r="B33" i="2"/>
  <c r="F32" i="2"/>
  <c r="B32" i="2"/>
  <c r="F31" i="2"/>
  <c r="J32" i="2" s="1"/>
  <c r="B31" i="2"/>
  <c r="E31" i="2" s="1"/>
  <c r="F30" i="2"/>
  <c r="B30" i="2"/>
  <c r="J29" i="2"/>
  <c r="B29" i="2"/>
  <c r="F28" i="2"/>
  <c r="B26" i="2"/>
  <c r="F25" i="2"/>
  <c r="J25" i="2" s="1"/>
  <c r="B25" i="2"/>
  <c r="F24" i="2"/>
  <c r="B24" i="2"/>
  <c r="F23" i="2"/>
  <c r="J23" i="2" s="1"/>
  <c r="B23" i="2"/>
  <c r="E23" i="2" s="1"/>
  <c r="F22" i="2"/>
  <c r="B22" i="2"/>
  <c r="J21" i="2"/>
  <c r="B21" i="2"/>
  <c r="F20" i="2"/>
  <c r="B18" i="2"/>
  <c r="B14" i="2"/>
  <c r="F12" i="2"/>
  <c r="E15" i="2"/>
  <c r="E17" i="2" s="1"/>
  <c r="B9" i="2"/>
  <c r="B8" i="2"/>
  <c r="B7" i="2"/>
  <c r="E7" i="2" s="1"/>
  <c r="B17" i="2"/>
  <c r="B16" i="2"/>
  <c r="B15" i="2"/>
  <c r="F14" i="2"/>
  <c r="J13" i="2"/>
  <c r="F17" i="2"/>
  <c r="J17" i="2" s="1"/>
  <c r="F16" i="2"/>
  <c r="F15" i="2"/>
  <c r="J15" i="2" s="1"/>
  <c r="F9" i="2"/>
  <c r="J9" i="2" s="1"/>
  <c r="F8" i="2"/>
  <c r="F7" i="2"/>
  <c r="J7" i="2" s="1"/>
  <c r="A16" i="1"/>
  <c r="J24" i="2" l="1"/>
  <c r="E41" i="2"/>
  <c r="J47" i="2"/>
  <c r="E48" i="2"/>
  <c r="J39" i="2"/>
  <c r="E32" i="2"/>
  <c r="E33" i="2"/>
  <c r="J31" i="2"/>
  <c r="E24" i="2"/>
  <c r="E25" i="2"/>
  <c r="E16" i="2"/>
  <c r="E9" i="2"/>
  <c r="E8" i="2"/>
  <c r="J16" i="2"/>
  <c r="J8" i="2"/>
  <c r="D22" i="1"/>
  <c r="I25" i="1"/>
  <c r="I24" i="1"/>
  <c r="I23" i="1"/>
  <c r="I22" i="1"/>
  <c r="I42" i="1"/>
  <c r="I41" i="1"/>
  <c r="I37" i="1"/>
  <c r="D37" i="1"/>
  <c r="D36" i="1"/>
  <c r="D35" i="1"/>
  <c r="D33" i="1"/>
  <c r="I33" i="1"/>
  <c r="I32" i="1"/>
  <c r="I31" i="1"/>
  <c r="I30" i="1"/>
  <c r="D32" i="1"/>
  <c r="D31" i="1"/>
  <c r="D30" i="1"/>
  <c r="D17" i="1"/>
  <c r="D16" i="1"/>
  <c r="K27" i="1"/>
  <c r="K14" i="1"/>
  <c r="E36" i="1" l="1"/>
  <c r="I36" i="1" s="1"/>
  <c r="E35" i="1"/>
  <c r="I35" i="1" s="1"/>
  <c r="E15" i="1" l="1"/>
  <c r="I15" i="1" s="1"/>
  <c r="E16" i="1"/>
  <c r="I17" i="1" l="1"/>
  <c r="I16" i="1"/>
  <c r="D23" i="1"/>
  <c r="D24" i="1" s="1"/>
</calcChain>
</file>

<file path=xl/sharedStrings.xml><?xml version="1.0" encoding="utf-8"?>
<sst xmlns="http://schemas.openxmlformats.org/spreadsheetml/2006/main" count="112" uniqueCount="107">
  <si>
    <t>Contact Number</t>
  </si>
  <si>
    <t>Contact E-mail</t>
  </si>
  <si>
    <t>Shipping Address</t>
  </si>
  <si>
    <t>Pipe Material</t>
  </si>
  <si>
    <t>Component Shape</t>
  </si>
  <si>
    <t>Operating Pressure</t>
  </si>
  <si>
    <t>Installation Pressure</t>
  </si>
  <si>
    <t>Operating Temperature</t>
  </si>
  <si>
    <t>Repair Type</t>
  </si>
  <si>
    <t>Nom. Wall Thickness</t>
  </si>
  <si>
    <t>Maximum Repair Length</t>
  </si>
  <si>
    <t>Requested Repair Length</t>
  </si>
  <si>
    <t>Other Considerations</t>
  </si>
  <si>
    <t>Additional Information (optional)</t>
  </si>
  <si>
    <t>Include Pig Markers</t>
  </si>
  <si>
    <t>Include Top Coat</t>
  </si>
  <si>
    <t>Include Job Supervision</t>
  </si>
  <si>
    <t>Pipe Grade (SMYS)</t>
  </si>
  <si>
    <t>Include Training</t>
  </si>
  <si>
    <t>Design Temperature (max)</t>
  </si>
  <si>
    <t>Design Temperature (min)</t>
  </si>
  <si>
    <t>Date</t>
  </si>
  <si>
    <t>Inspector's Name</t>
  </si>
  <si>
    <t>Contact Name</t>
  </si>
  <si>
    <t>Location of Pipe</t>
  </si>
  <si>
    <t>years</t>
  </si>
  <si>
    <t>Product in Pipe</t>
  </si>
  <si>
    <t>Pipe Information</t>
  </si>
  <si>
    <t>Piping Standard</t>
  </si>
  <si>
    <t>Defect Location</t>
  </si>
  <si>
    <t>Near the Intrados</t>
  </si>
  <si>
    <t>Near the Centerline</t>
  </si>
  <si>
    <t>Near the Extrados</t>
  </si>
  <si>
    <t>Short</t>
  </si>
  <si>
    <t>Long</t>
  </si>
  <si>
    <t>Extra Long</t>
  </si>
  <si>
    <t>Larger Pipe</t>
  </si>
  <si>
    <t>Smaller Pipe</t>
  </si>
  <si>
    <t>In the Reducer</t>
  </si>
  <si>
    <t>Next to the Flange</t>
  </si>
  <si>
    <t>On the Flange Wall</t>
  </si>
  <si>
    <t>At the Flange Joint</t>
  </si>
  <si>
    <t>On the Base Pipe</t>
  </si>
  <si>
    <t>On the Branch Pipe</t>
  </si>
  <si>
    <t>At / Near the Intersection</t>
  </si>
  <si>
    <t>Class 1 Div 1</t>
  </si>
  <si>
    <t>Class 1 Div 2</t>
  </si>
  <si>
    <t>Class 2</t>
  </si>
  <si>
    <t>Class 3</t>
  </si>
  <si>
    <t>Class 4</t>
  </si>
  <si>
    <t>Standard Environment</t>
  </si>
  <si>
    <t>Pipe Support</t>
  </si>
  <si>
    <t>Subkha</t>
  </si>
  <si>
    <t>Offshore or Coastal</t>
  </si>
  <si>
    <t>Chemically Aggressive Environment</t>
  </si>
  <si>
    <t>System Design Pressure</t>
  </si>
  <si>
    <t>Design Method</t>
  </si>
  <si>
    <t>Cyclic Frequency</t>
  </si>
  <si>
    <t>Consider External Loads</t>
  </si>
  <si>
    <t>External Erosion Rate</t>
  </si>
  <si>
    <t>Internal Wall Loss Rate</t>
  </si>
  <si>
    <t>Mechanical Damage</t>
  </si>
  <si>
    <t>Mech. Damage Length</t>
  </si>
  <si>
    <t>Mech. Damage Width</t>
  </si>
  <si>
    <t>Max Height Differential</t>
  </si>
  <si>
    <t>Ext. Wall Loss Length</t>
  </si>
  <si>
    <t>Ext. Wall Loss Width</t>
  </si>
  <si>
    <t>Ext. Wall Loss Depth</t>
  </si>
  <si>
    <t>Internal Wall Loss Length</t>
  </si>
  <si>
    <t>Internal Wall Loss Width</t>
  </si>
  <si>
    <t>Internal Wall Loss Amount</t>
  </si>
  <si>
    <t>Ext. Wall Loss Cause</t>
  </si>
  <si>
    <t>Internal Wall Loss Cause</t>
  </si>
  <si>
    <t>Leak Stop Method</t>
  </si>
  <si>
    <t>Total Affected defect Length</t>
  </si>
  <si>
    <t>Girth Weld Interaction</t>
  </si>
  <si>
    <t>Seam Weld Interaction</t>
  </si>
  <si>
    <t>Seam Weld Type</t>
  </si>
  <si>
    <t>External Heat Sources</t>
  </si>
  <si>
    <t xml:space="preserve">Project Name / Line ID </t>
  </si>
  <si>
    <t>621 Lockhaven Drive | Houston, TX 77073</t>
  </si>
  <si>
    <t>Phone: +1 281 590 8491      E-mail: eng@cs-nri.com</t>
  </si>
  <si>
    <t>Owner / Operator</t>
  </si>
  <si>
    <t>Priority Status</t>
  </si>
  <si>
    <t>Project Information</t>
  </si>
  <si>
    <t>Obstacles Present</t>
  </si>
  <si>
    <t>Stocked Material Available</t>
  </si>
  <si>
    <t>Defect Scenario</t>
  </si>
  <si>
    <t>*The provided information will be used to perform a design assessment - inaccurate information may lead to an incorrect design</t>
  </si>
  <si>
    <t>**All products were tested to a minimum of SSPC-SP11 "Power Tool Cleaning to Bare Metal"</t>
  </si>
  <si>
    <t>Planned Surface Prep**</t>
  </si>
  <si>
    <t>Preferred Units</t>
  </si>
  <si>
    <t>Defect Information</t>
  </si>
  <si>
    <t>Defect Number</t>
  </si>
  <si>
    <t>Type of Defect</t>
  </si>
  <si>
    <t>Additional Info</t>
  </si>
  <si>
    <t>Component Number</t>
  </si>
  <si>
    <t>Multiple Defects Sheet</t>
  </si>
  <si>
    <t>Repair Classification</t>
  </si>
  <si>
    <t>Number of Defects</t>
  </si>
  <si>
    <t>Interacts with Defect 1</t>
  </si>
  <si>
    <r>
      <rPr>
        <b/>
        <u/>
        <sz val="11"/>
        <color theme="1"/>
        <rFont val="Calibri"/>
        <family val="2"/>
        <scheme val="minor"/>
      </rPr>
      <t>Instructions:</t>
    </r>
    <r>
      <rPr>
        <sz val="11"/>
        <color theme="1"/>
        <rFont val="Calibri"/>
        <family val="2"/>
        <scheme val="minor"/>
      </rPr>
      <t xml:space="preserve">
</t>
    </r>
    <r>
      <rPr>
        <b/>
        <sz val="11"/>
        <color theme="1"/>
        <rFont val="Calibri"/>
        <family val="2"/>
        <scheme val="minor"/>
      </rPr>
      <t>Compnent Number</t>
    </r>
    <r>
      <rPr>
        <sz val="11"/>
        <color theme="1"/>
        <rFont val="Calibri"/>
        <family val="2"/>
        <scheme val="minor"/>
      </rPr>
      <t xml:space="preserve">: If defect is on a different geometry than the previous defect, mark a new component number. Identical numbers will be treated as different defects on the same component.
</t>
    </r>
    <r>
      <rPr>
        <b/>
        <sz val="11"/>
        <color theme="1"/>
        <rFont val="Calibri"/>
        <family val="2"/>
        <scheme val="minor"/>
      </rPr>
      <t>Type of Defect</t>
    </r>
    <r>
      <rPr>
        <sz val="11"/>
        <color theme="1"/>
        <rFont val="Calibri"/>
        <family val="2"/>
        <scheme val="minor"/>
      </rPr>
      <t xml:space="preserve">: Describe the defect type (ex: Corrosion or dent). Fill out relevant defect information.
</t>
    </r>
    <r>
      <rPr>
        <b/>
        <sz val="11"/>
        <color theme="1"/>
        <rFont val="Calibri"/>
        <family val="2"/>
        <scheme val="minor"/>
      </rPr>
      <t>Component Shape</t>
    </r>
    <r>
      <rPr>
        <sz val="11"/>
        <color theme="1"/>
        <rFont val="Calibri"/>
        <family val="2"/>
        <scheme val="minor"/>
      </rPr>
      <t xml:space="preserve">: If a new component, what type is it? Fill out relevant information.
</t>
    </r>
    <r>
      <rPr>
        <b/>
        <sz val="11"/>
        <color theme="1"/>
        <rFont val="Calibri"/>
        <family val="2"/>
        <scheme val="minor"/>
      </rPr>
      <t>Distance from Defect</t>
    </r>
    <r>
      <rPr>
        <sz val="11"/>
        <color theme="1"/>
        <rFont val="Calibri"/>
        <family val="2"/>
        <scheme val="minor"/>
      </rPr>
      <t>: Edge of one defect to beginning of next defect, do not include defect lengths.</t>
    </r>
  </si>
  <si>
    <t>Contact Company Name</t>
  </si>
  <si>
    <t>Installation (Skin) Temperature</t>
  </si>
  <si>
    <t>Cold Ambient Conditions</t>
  </si>
  <si>
    <t>Hot Ambient Conditions</t>
  </si>
  <si>
    <t>Engineering Assessment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</si>
</sst>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3" x14ac:knownFonts="1">
    <font>
      <sz val="11"/>
      <color theme="1"/>
      <name val="Calibri"/>
      <family val="2"/>
      <scheme val="minor"/>
    </font>
    <font>
      <b/>
      <sz val="11"/>
      <color theme="1"/>
      <name val="Calibri"/>
      <family val="2"/>
      <scheme val="minor"/>
    </font>
    <font>
      <sz val="22"/>
      <color theme="1"/>
      <name val="Calibri"/>
      <family val="2"/>
      <scheme val="minor"/>
    </font>
    <font>
      <u/>
      <sz val="11"/>
      <color theme="10"/>
      <name val="Calibri"/>
      <family val="2"/>
      <scheme val="minor"/>
    </font>
    <font>
      <u/>
      <sz val="11"/>
      <name val="Calibri"/>
      <family val="2"/>
      <scheme val="minor"/>
    </font>
    <font>
      <sz val="9"/>
      <color theme="1"/>
      <name val="Calibri"/>
      <family val="2"/>
      <scheme val="minor"/>
    </font>
    <font>
      <sz val="9"/>
      <color theme="1"/>
      <name val="Calibri"/>
      <family val="2"/>
    </font>
    <font>
      <sz val="24"/>
      <color theme="1"/>
      <name val="Calibri"/>
      <family val="2"/>
      <scheme val="minor"/>
    </font>
    <font>
      <u/>
      <sz val="22"/>
      <color theme="1"/>
      <name val="Calibri"/>
      <family val="2"/>
      <scheme val="minor"/>
    </font>
    <font>
      <b/>
      <sz val="11"/>
      <color rgb="FFFF0000"/>
      <name val="Calibri"/>
      <family val="2"/>
      <scheme val="minor"/>
    </font>
    <font>
      <sz val="8"/>
      <color theme="1"/>
      <name val="Calibri"/>
      <family val="2"/>
      <scheme val="minor"/>
    </font>
    <font>
      <b/>
      <u/>
      <sz val="11"/>
      <color theme="1"/>
      <name val="Calibri"/>
      <family val="2"/>
      <scheme val="minor"/>
    </font>
    <font>
      <u/>
      <sz val="20"/>
      <color theme="1"/>
      <name val="Calibri"/>
      <family val="2"/>
      <scheme val="minor"/>
    </font>
  </fonts>
  <fills count="7">
    <fill>
      <patternFill patternType="none"/>
    </fill>
    <fill>
      <patternFill patternType="gray125"/>
    </fill>
    <fill>
      <patternFill patternType="solid">
        <fgColor theme="0"/>
        <bgColor indexed="64"/>
      </patternFill>
    </fill>
    <fill>
      <gradientFill degree="90">
        <stop position="0">
          <color theme="0"/>
        </stop>
        <stop position="0.5">
          <color rgb="FFFFFFCC"/>
        </stop>
        <stop position="1">
          <color theme="0"/>
        </stop>
      </gradient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s>
  <cellStyleXfs count="2">
    <xf numFmtId="0" fontId="0" fillId="0" borderId="0"/>
    <xf numFmtId="0" fontId="3" fillId="0" borderId="0" applyNumberFormat="0" applyFill="0" applyBorder="0" applyAlignment="0" applyProtection="0"/>
  </cellStyleXfs>
  <cellXfs count="166">
    <xf numFmtId="0" fontId="0" fillId="0" borderId="0" xfId="0"/>
    <xf numFmtId="0" fontId="5" fillId="2" borderId="10" xfId="0" applyFont="1" applyFill="1" applyBorder="1" applyAlignment="1" applyProtection="1">
      <protection locked="0"/>
    </xf>
    <xf numFmtId="0" fontId="5" fillId="2" borderId="12" xfId="0" applyFont="1" applyFill="1" applyBorder="1" applyAlignment="1" applyProtection="1">
      <protection locked="0"/>
    </xf>
    <xf numFmtId="0" fontId="5" fillId="2" borderId="7" xfId="0" applyFont="1" applyFill="1" applyBorder="1" applyAlignment="1" applyProtection="1">
      <protection locked="0"/>
    </xf>
    <xf numFmtId="0" fontId="5" fillId="2" borderId="19" xfId="0" applyFont="1" applyFill="1" applyBorder="1" applyAlignment="1" applyProtection="1">
      <protection locked="0"/>
    </xf>
    <xf numFmtId="0" fontId="5" fillId="2" borderId="16" xfId="0" applyFont="1" applyFill="1" applyBorder="1" applyAlignment="1" applyProtection="1">
      <protection locked="0"/>
    </xf>
    <xf numFmtId="0" fontId="5" fillId="2" borderId="18" xfId="0" applyFont="1" applyFill="1" applyBorder="1" applyAlignment="1" applyProtection="1">
      <protection locked="0"/>
    </xf>
    <xf numFmtId="0" fontId="6" fillId="2" borderId="18" xfId="0" applyFont="1" applyFill="1" applyBorder="1" applyAlignment="1" applyProtection="1">
      <protection locked="0"/>
    </xf>
    <xf numFmtId="0" fontId="5" fillId="2" borderId="21" xfId="0" applyFont="1" applyFill="1" applyBorder="1" applyAlignment="1" applyProtection="1">
      <protection locked="0"/>
    </xf>
    <xf numFmtId="0" fontId="7" fillId="2" borderId="3" xfId="0" applyFont="1" applyFill="1" applyBorder="1" applyAlignment="1">
      <alignment vertical="center"/>
    </xf>
    <xf numFmtId="0" fontId="7" fillId="2" borderId="4" xfId="0" applyFont="1" applyFill="1" applyBorder="1" applyAlignment="1">
      <alignment vertical="center"/>
    </xf>
    <xf numFmtId="0" fontId="0" fillId="2" borderId="6" xfId="0" applyFill="1" applyBorder="1"/>
    <xf numFmtId="0" fontId="5" fillId="2" borderId="36" xfId="0" applyFont="1" applyFill="1" applyBorder="1" applyAlignment="1" applyProtection="1">
      <protection locked="0"/>
    </xf>
    <xf numFmtId="0" fontId="5" fillId="2" borderId="37" xfId="0" applyFont="1" applyFill="1" applyBorder="1" applyAlignment="1" applyProtection="1">
      <protection locked="0"/>
    </xf>
    <xf numFmtId="0" fontId="6" fillId="2" borderId="37" xfId="0" applyFont="1" applyFill="1" applyBorder="1" applyAlignment="1" applyProtection="1">
      <protection locked="0"/>
    </xf>
    <xf numFmtId="0" fontId="5" fillId="2" borderId="43" xfId="0" applyFont="1" applyFill="1" applyBorder="1" applyAlignment="1" applyProtection="1">
      <protection locked="0"/>
    </xf>
    <xf numFmtId="0" fontId="5" fillId="2" borderId="39" xfId="0" applyFont="1" applyFill="1" applyBorder="1" applyAlignment="1" applyProtection="1">
      <protection locked="0"/>
    </xf>
    <xf numFmtId="0" fontId="5" fillId="2" borderId="40" xfId="0" applyFont="1" applyFill="1" applyBorder="1" applyAlignment="1" applyProtection="1">
      <protection locked="0"/>
    </xf>
    <xf numFmtId="0" fontId="2" fillId="2" borderId="3" xfId="0" applyFont="1" applyFill="1" applyBorder="1" applyAlignment="1">
      <alignment vertical="center"/>
    </xf>
    <xf numFmtId="0" fontId="2" fillId="2" borderId="0" xfId="0" applyFont="1" applyFill="1" applyBorder="1" applyAlignment="1">
      <alignment vertical="center"/>
    </xf>
    <xf numFmtId="0" fontId="4" fillId="2" borderId="0" xfId="1" applyFont="1" applyFill="1" applyBorder="1" applyAlignment="1">
      <alignment vertical="center"/>
    </xf>
    <xf numFmtId="0" fontId="0" fillId="2" borderId="0" xfId="0" applyFill="1" applyBorder="1"/>
    <xf numFmtId="0" fontId="4" fillId="2" borderId="6" xfId="1" applyFont="1" applyFill="1" applyBorder="1" applyAlignment="1">
      <alignment horizontal="right" vertical="center"/>
    </xf>
    <xf numFmtId="0" fontId="0" fillId="2" borderId="8" xfId="0" applyFill="1" applyBorder="1"/>
    <xf numFmtId="0" fontId="0" fillId="2" borderId="9" xfId="0" applyFill="1" applyBorder="1"/>
    <xf numFmtId="0" fontId="5" fillId="2" borderId="9" xfId="0" applyFont="1" applyFill="1" applyBorder="1" applyAlignment="1" applyProtection="1">
      <protection locked="0"/>
    </xf>
    <xf numFmtId="0" fontId="5" fillId="2" borderId="16" xfId="0" applyFont="1" applyFill="1" applyBorder="1"/>
    <xf numFmtId="0" fontId="5" fillId="2" borderId="16" xfId="0" applyFont="1" applyFill="1" applyBorder="1" applyAlignment="1">
      <alignment horizontal="right"/>
    </xf>
    <xf numFmtId="0" fontId="5" fillId="2" borderId="18" xfId="0" applyFont="1" applyFill="1" applyBorder="1" applyAlignment="1">
      <alignment horizontal="left"/>
    </xf>
    <xf numFmtId="0" fontId="5" fillId="2" borderId="19" xfId="0" applyFont="1" applyFill="1" applyBorder="1"/>
    <xf numFmtId="0" fontId="5" fillId="2" borderId="19"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center"/>
    </xf>
    <xf numFmtId="0" fontId="5" fillId="2" borderId="10" xfId="0" applyFont="1" applyFill="1" applyBorder="1" applyAlignment="1">
      <alignment horizontal="right"/>
    </xf>
    <xf numFmtId="0" fontId="5" fillId="2" borderId="11" xfId="0" applyFont="1" applyFill="1" applyBorder="1" applyAlignment="1">
      <alignment horizontal="center"/>
    </xf>
    <xf numFmtId="0" fontId="0" fillId="0" borderId="0" xfId="0" applyFill="1"/>
    <xf numFmtId="0" fontId="0" fillId="6" borderId="0" xfId="0" applyFill="1"/>
    <xf numFmtId="0" fontId="9" fillId="5" borderId="0" xfId="0" applyFont="1" applyFill="1" applyAlignment="1">
      <alignment horizontal="left" wrapText="1"/>
    </xf>
    <xf numFmtId="0" fontId="10" fillId="2" borderId="5" xfId="0" applyFont="1" applyFill="1" applyBorder="1" applyAlignment="1">
      <alignment horizontal="left"/>
    </xf>
    <xf numFmtId="0" fontId="10" fillId="2" borderId="0" xfId="0" applyFont="1" applyFill="1" applyBorder="1" applyAlignment="1">
      <alignment horizontal="left"/>
    </xf>
    <xf numFmtId="0" fontId="10" fillId="2" borderId="6" xfId="0" applyFont="1" applyFill="1" applyBorder="1" applyAlignment="1">
      <alignment horizontal="left"/>
    </xf>
    <xf numFmtId="0" fontId="5" fillId="2" borderId="33" xfId="0" applyFont="1" applyFill="1" applyBorder="1" applyAlignment="1" applyProtection="1">
      <alignment horizontal="center"/>
      <protection locked="0"/>
    </xf>
    <xf numFmtId="0" fontId="5" fillId="2" borderId="34" xfId="0" applyFont="1" applyFill="1" applyBorder="1" applyAlignment="1" applyProtection="1">
      <alignment horizontal="center"/>
      <protection locked="0"/>
    </xf>
    <xf numFmtId="0" fontId="5" fillId="2" borderId="29" xfId="0" applyFont="1" applyFill="1" applyBorder="1" applyAlignment="1">
      <alignment horizontal="right"/>
    </xf>
    <xf numFmtId="0" fontId="5" fillId="2" borderId="31" xfId="0" applyFont="1" applyFill="1" applyBorder="1" applyAlignment="1">
      <alignment horizontal="right"/>
    </xf>
    <xf numFmtId="0" fontId="5" fillId="3" borderId="39" xfId="0" applyFont="1" applyFill="1" applyBorder="1" applyAlignment="1" applyProtection="1">
      <alignment horizontal="center"/>
      <protection locked="0"/>
    </xf>
    <xf numFmtId="0" fontId="5" fillId="3" borderId="45" xfId="0" applyFont="1" applyFill="1" applyBorder="1" applyAlignment="1" applyProtection="1">
      <alignment horizontal="center"/>
      <protection locked="0"/>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5" fillId="2" borderId="35" xfId="0" applyFont="1" applyFill="1" applyBorder="1" applyAlignment="1">
      <alignment horizontal="right"/>
    </xf>
    <xf numFmtId="0" fontId="5" fillId="2" borderId="33" xfId="0" applyFont="1" applyFill="1" applyBorder="1" applyAlignment="1" applyProtection="1">
      <alignment horizontal="left"/>
      <protection locked="0"/>
    </xf>
    <xf numFmtId="0" fontId="5" fillId="2" borderId="42" xfId="0" applyFont="1" applyFill="1" applyBorder="1" applyAlignment="1" applyProtection="1">
      <alignment horizontal="left"/>
      <protection locked="0"/>
    </xf>
    <xf numFmtId="0" fontId="5" fillId="2" borderId="34" xfId="0" applyFont="1" applyFill="1" applyBorder="1" applyAlignment="1" applyProtection="1">
      <alignment horizontal="left"/>
      <protection locked="0"/>
    </xf>
    <xf numFmtId="0" fontId="1" fillId="4" borderId="1" xfId="0" applyFont="1" applyFill="1" applyBorder="1" applyAlignment="1">
      <alignment horizontal="center"/>
    </xf>
    <xf numFmtId="0" fontId="5" fillId="2" borderId="32" xfId="0" applyFont="1" applyFill="1" applyBorder="1" applyAlignment="1">
      <alignment horizontal="right"/>
    </xf>
    <xf numFmtId="0" fontId="5" fillId="2" borderId="10"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0" fontId="5" fillId="2" borderId="13"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5" fillId="2" borderId="22" xfId="0" applyFont="1" applyFill="1" applyBorder="1" applyAlignment="1">
      <alignment horizontal="right"/>
    </xf>
    <xf numFmtId="0" fontId="5" fillId="2" borderId="19"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5" fillId="2" borderId="1" xfId="0" applyFont="1" applyFill="1" applyBorder="1" applyAlignment="1" applyProtection="1">
      <alignment horizontal="left" vertical="center"/>
      <protection locked="0"/>
    </xf>
    <xf numFmtId="0" fontId="5" fillId="2" borderId="7" xfId="0" applyFont="1" applyFill="1" applyBorder="1" applyAlignment="1">
      <alignment horizontal="right"/>
    </xf>
    <xf numFmtId="0" fontId="5" fillId="2" borderId="9" xfId="0" applyFont="1" applyFill="1" applyBorder="1" applyAlignment="1">
      <alignment horizontal="right"/>
    </xf>
    <xf numFmtId="0" fontId="5" fillId="2" borderId="28" xfId="0" applyFont="1" applyFill="1" applyBorder="1" applyAlignment="1">
      <alignment horizontal="right"/>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5" fillId="2" borderId="30" xfId="0" applyFont="1" applyFill="1" applyBorder="1" applyAlignment="1">
      <alignment horizontal="right"/>
    </xf>
    <xf numFmtId="0" fontId="5" fillId="2" borderId="29"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33" xfId="0" applyFont="1" applyFill="1" applyBorder="1" applyAlignment="1">
      <alignment horizontal="right"/>
    </xf>
    <xf numFmtId="0" fontId="5" fillId="2" borderId="34" xfId="0" applyFont="1" applyFill="1" applyBorder="1" applyAlignment="1">
      <alignment horizontal="right"/>
    </xf>
    <xf numFmtId="0" fontId="5" fillId="2" borderId="39" xfId="0" applyFont="1" applyFill="1" applyBorder="1" applyAlignment="1" applyProtection="1">
      <alignment horizontal="center"/>
      <protection locked="0"/>
    </xf>
    <xf numFmtId="0" fontId="5" fillId="2" borderId="45" xfId="0" applyFont="1" applyFill="1" applyBorder="1" applyAlignment="1" applyProtection="1">
      <alignment horizontal="center"/>
      <protection locked="0"/>
    </xf>
    <xf numFmtId="0" fontId="5" fillId="2" borderId="40"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25" xfId="0" applyFont="1" applyFill="1" applyBorder="1" applyAlignment="1">
      <alignment horizontal="right"/>
    </xf>
    <xf numFmtId="0" fontId="5" fillId="2" borderId="27" xfId="0" applyFont="1" applyFill="1" applyBorder="1" applyAlignment="1">
      <alignment horizontal="right"/>
    </xf>
    <xf numFmtId="0" fontId="5" fillId="2" borderId="5" xfId="0" applyFont="1" applyFill="1" applyBorder="1" applyAlignment="1">
      <alignment horizontal="right"/>
    </xf>
    <xf numFmtId="0" fontId="5" fillId="2" borderId="0" xfId="0" applyFont="1" applyFill="1" applyBorder="1" applyAlignment="1">
      <alignment horizontal="right"/>
    </xf>
    <xf numFmtId="0" fontId="5" fillId="2" borderId="6" xfId="0" applyFont="1" applyFill="1" applyBorder="1" applyAlignment="1">
      <alignment horizontal="right"/>
    </xf>
    <xf numFmtId="0" fontId="5" fillId="2" borderId="42" xfId="0" applyFont="1" applyFill="1" applyBorder="1" applyAlignment="1">
      <alignment horizontal="right"/>
    </xf>
    <xf numFmtId="0" fontId="5" fillId="2" borderId="36"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14" fontId="5" fillId="2" borderId="26" xfId="0" applyNumberFormat="1" applyFont="1" applyFill="1" applyBorder="1" applyAlignment="1" applyProtection="1">
      <alignment horizontal="left"/>
      <protection locked="0"/>
    </xf>
    <xf numFmtId="0" fontId="5" fillId="2" borderId="26" xfId="0" applyFont="1" applyFill="1" applyBorder="1" applyAlignment="1" applyProtection="1">
      <alignment horizontal="center"/>
      <protection locked="0"/>
    </xf>
    <xf numFmtId="0" fontId="1" fillId="4" borderId="22" xfId="0" applyFont="1" applyFill="1" applyBorder="1" applyAlignment="1">
      <alignment horizontal="center"/>
    </xf>
    <xf numFmtId="0" fontId="5" fillId="2" borderId="39" xfId="0" applyFont="1" applyFill="1" applyBorder="1" applyAlignment="1" applyProtection="1">
      <alignment horizontal="left"/>
      <protection locked="0"/>
    </xf>
    <xf numFmtId="0" fontId="5" fillId="2" borderId="45" xfId="0" applyFont="1" applyFill="1" applyBorder="1" applyAlignment="1" applyProtection="1">
      <alignment horizontal="left"/>
      <protection locked="0"/>
    </xf>
    <xf numFmtId="0" fontId="5" fillId="2" borderId="40" xfId="0" applyFont="1" applyFill="1" applyBorder="1" applyAlignment="1" applyProtection="1">
      <alignment horizontal="left"/>
      <protection locked="0"/>
    </xf>
    <xf numFmtId="0" fontId="5" fillId="2" borderId="41" xfId="0" applyFont="1" applyFill="1" applyBorder="1" applyAlignment="1">
      <alignment horizontal="right"/>
    </xf>
    <xf numFmtId="0" fontId="5" fillId="2" borderId="43" xfId="0" applyFont="1" applyFill="1" applyBorder="1" applyAlignment="1" applyProtection="1">
      <alignment horizontal="center"/>
      <protection locked="0"/>
    </xf>
    <xf numFmtId="0" fontId="5" fillId="2" borderId="44"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5" fillId="2" borderId="16" xfId="0" applyFont="1" applyFill="1" applyBorder="1" applyAlignment="1" applyProtection="1">
      <alignment horizontal="left"/>
      <protection locked="0"/>
    </xf>
    <xf numFmtId="0" fontId="5" fillId="2" borderId="17"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0" fillId="2" borderId="7" xfId="0" quotePrefix="1" applyFill="1" applyBorder="1" applyAlignment="1">
      <alignment horizontal="center"/>
    </xf>
    <xf numFmtId="0" fontId="0" fillId="2" borderId="8" xfId="0" quotePrefix="1" applyFill="1" applyBorder="1" applyAlignment="1">
      <alignment horizontal="center"/>
    </xf>
    <xf numFmtId="0" fontId="0" fillId="2" borderId="9" xfId="0" quotePrefix="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64" fontId="5" fillId="2" borderId="16" xfId="0" applyNumberFormat="1" applyFont="1" applyFill="1" applyBorder="1" applyAlignment="1" applyProtection="1">
      <alignment horizontal="left"/>
      <protection locked="0"/>
    </xf>
    <xf numFmtId="164" fontId="5" fillId="2" borderId="18" xfId="0" applyNumberFormat="1"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3" fillId="2" borderId="36" xfId="1" applyFill="1" applyBorder="1" applyAlignment="1" applyProtection="1">
      <alignment horizontal="left"/>
      <protection locked="0"/>
    </xf>
    <xf numFmtId="0" fontId="5" fillId="2" borderId="38" xfId="0" applyFont="1" applyFill="1" applyBorder="1" applyAlignment="1" applyProtection="1">
      <alignment horizontal="left"/>
      <protection locked="0"/>
    </xf>
    <xf numFmtId="0" fontId="5" fillId="2" borderId="23" xfId="0"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5" fillId="2" borderId="13" xfId="0" applyFont="1" applyFill="1" applyBorder="1" applyAlignment="1" applyProtection="1">
      <protection locked="0"/>
    </xf>
    <xf numFmtId="0" fontId="5" fillId="2" borderId="14" xfId="0" applyFont="1" applyFill="1" applyBorder="1" applyAlignment="1" applyProtection="1">
      <protection locked="0"/>
    </xf>
    <xf numFmtId="0" fontId="5" fillId="2" borderId="15" xfId="0" applyFont="1" applyFill="1" applyBorder="1" applyAlignment="1" applyProtection="1">
      <protection locked="0"/>
    </xf>
    <xf numFmtId="0" fontId="5" fillId="2" borderId="43" xfId="0" applyFont="1" applyFill="1" applyBorder="1" applyAlignment="1" applyProtection="1">
      <alignment horizontal="left"/>
      <protection locked="0"/>
    </xf>
    <xf numFmtId="0" fontId="5" fillId="2" borderId="46" xfId="0" applyFont="1" applyFill="1" applyBorder="1" applyAlignment="1" applyProtection="1">
      <alignment horizontal="left"/>
      <protection locked="0"/>
    </xf>
    <xf numFmtId="0" fontId="5" fillId="2" borderId="44" xfId="0" applyFont="1" applyFill="1" applyBorder="1" applyAlignment="1" applyProtection="1">
      <alignment horizontal="left"/>
      <protection locked="0"/>
    </xf>
    <xf numFmtId="0" fontId="5" fillId="2" borderId="23" xfId="0" applyFont="1" applyFill="1" applyBorder="1" applyAlignment="1" applyProtection="1">
      <alignment horizontal="left"/>
      <protection locked="0"/>
    </xf>
    <xf numFmtId="0" fontId="5" fillId="2" borderId="24" xfId="0" applyFont="1" applyFill="1" applyBorder="1" applyAlignment="1" applyProtection="1">
      <alignment horizontal="left"/>
      <protection locked="0"/>
    </xf>
    <xf numFmtId="0" fontId="5" fillId="2" borderId="39" xfId="0" applyFont="1" applyFill="1" applyBorder="1" applyAlignment="1" applyProtection="1">
      <protection locked="0"/>
    </xf>
    <xf numFmtId="0" fontId="5" fillId="2" borderId="40" xfId="0" applyFont="1" applyFill="1" applyBorder="1" applyAlignment="1" applyProtection="1">
      <protection locked="0"/>
    </xf>
    <xf numFmtId="0" fontId="5" fillId="2" borderId="19" xfId="0" applyFont="1" applyFill="1" applyBorder="1" applyAlignment="1" applyProtection="1">
      <alignment horizontal="left"/>
      <protection locked="0"/>
    </xf>
    <xf numFmtId="0" fontId="5" fillId="2" borderId="20"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5" fillId="2" borderId="8" xfId="0" applyFont="1" applyFill="1" applyBorder="1" applyAlignment="1">
      <alignment horizontal="right"/>
    </xf>
    <xf numFmtId="0" fontId="6" fillId="2" borderId="46" xfId="0" applyFont="1" applyFill="1" applyBorder="1" applyAlignment="1" applyProtection="1">
      <protection locked="0"/>
    </xf>
    <xf numFmtId="0" fontId="6" fillId="2" borderId="44" xfId="0" applyFont="1" applyFill="1" applyBorder="1" applyAlignment="1" applyProtection="1">
      <protection locked="0"/>
    </xf>
    <xf numFmtId="0" fontId="6" fillId="2" borderId="43" xfId="0" applyFont="1" applyFill="1" applyBorder="1" applyAlignment="1" applyProtection="1">
      <protection locked="0"/>
    </xf>
    <xf numFmtId="0" fontId="0" fillId="0" borderId="0" xfId="0" applyAlignment="1">
      <alignment horizontal="left" vertical="top" wrapText="1"/>
    </xf>
    <xf numFmtId="0" fontId="0" fillId="6" borderId="11" xfId="0" applyFill="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right"/>
    </xf>
    <xf numFmtId="0" fontId="5" fillId="0" borderId="12" xfId="0" applyFont="1" applyBorder="1" applyAlignment="1">
      <alignment horizontal="right"/>
    </xf>
    <xf numFmtId="0" fontId="5" fillId="0" borderId="11" xfId="0" applyFont="1" applyBorder="1" applyAlignment="1">
      <alignment horizontal="center"/>
    </xf>
    <xf numFmtId="0" fontId="5" fillId="0" borderId="12" xfId="0" applyFont="1" applyBorder="1" applyAlignment="1">
      <alignment horizontal="center"/>
    </xf>
    <xf numFmtId="0" fontId="5" fillId="2" borderId="4" xfId="0" applyFont="1" applyFill="1" applyBorder="1" applyAlignment="1">
      <alignment horizontal="right"/>
    </xf>
    <xf numFmtId="0" fontId="5" fillId="2" borderId="10"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5" xfId="0" applyFont="1" applyFill="1" applyBorder="1" applyAlignment="1">
      <alignment horizont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cellXfs>
  <cellStyles count="2">
    <cellStyle name="Hyperlink" xfId="1" builtinId="8"/>
    <cellStyle name="Normal" xfId="0" builtinId="0"/>
  </cellStyles>
  <dxfs count="4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rgb="FFFFFFCC"/>
        </patternFill>
      </fill>
    </dxf>
    <dxf>
      <fill>
        <patternFill>
          <bgColor rgb="FFFFFFCC"/>
        </patternFill>
      </fill>
    </dxf>
    <dxf>
      <font>
        <color theme="0"/>
      </font>
      <fill>
        <patternFill>
          <bgColor theme="0"/>
        </patternFill>
      </fill>
      <border>
        <left/>
        <right/>
        <bottom/>
        <vertical/>
        <horizontal/>
      </border>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ont>
        <color theme="0"/>
      </font>
      <fill>
        <patternFill>
          <bgColor theme="0"/>
        </pattern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patternType="solid">
          <bgColor theme="0"/>
        </patternFill>
      </fill>
    </dxf>
    <dxf>
      <fill>
        <patternFill>
          <bgColor theme="0"/>
        </pattern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patternType="solid">
          <bgColor theme="0"/>
        </patternFill>
      </fill>
    </dxf>
    <dxf>
      <fill>
        <gradientFill degree="90">
          <stop position="0">
            <color theme="0"/>
          </stop>
          <stop position="0.5">
            <color rgb="FFFFFFCC"/>
          </stop>
          <stop position="1">
            <color theme="0"/>
          </stop>
        </gradient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47626</xdr:rowOff>
    </xdr:from>
    <xdr:to>
      <xdr:col>8</xdr:col>
      <xdr:colOff>647700</xdr:colOff>
      <xdr:row>3</xdr:row>
      <xdr:rowOff>149900</xdr:rowOff>
    </xdr:to>
    <xdr:pic>
      <xdr:nvPicPr>
        <xdr:cNvPr id="4" name="Picture 3">
          <a:extLst>
            <a:ext uri="{FF2B5EF4-FFF2-40B4-BE49-F238E27FC236}">
              <a16:creationId xmlns:a16="http://schemas.microsoft.com/office/drawing/2014/main" id="{67C3E477-592C-45E8-BA92-C5612C611479}"/>
            </a:ext>
          </a:extLst>
        </xdr:cNvPr>
        <xdr:cNvPicPr>
          <a:picLocks noChangeAspect="1"/>
        </xdr:cNvPicPr>
      </xdr:nvPicPr>
      <xdr:blipFill rotWithShape="1">
        <a:blip xmlns:r="http://schemas.openxmlformats.org/officeDocument/2006/relationships" r:embed="rId1"/>
        <a:srcRect l="6484" t="35146" r="6484" b="36859"/>
        <a:stretch/>
      </xdr:blipFill>
      <xdr:spPr>
        <a:xfrm>
          <a:off x="3314700" y="47626"/>
          <a:ext cx="2590800" cy="673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668655</xdr:colOff>
      <xdr:row>1</xdr:row>
      <xdr:rowOff>34291</xdr:rowOff>
    </xdr:from>
    <xdr:to>
      <xdr:col>8</xdr:col>
      <xdr:colOff>586740</xdr:colOff>
      <xdr:row>2</xdr:row>
      <xdr:rowOff>169314</xdr:rowOff>
    </xdr:to>
    <xdr:pic>
      <xdr:nvPicPr>
        <xdr:cNvPr id="4" name="Picture 3">
          <a:extLst>
            <a:ext uri="{FF2B5EF4-FFF2-40B4-BE49-F238E27FC236}">
              <a16:creationId xmlns:a16="http://schemas.microsoft.com/office/drawing/2014/main" id="{0D7D98E4-D92D-452C-80C8-73C7C4DA5DD1}"/>
            </a:ext>
          </a:extLst>
        </xdr:cNvPr>
        <xdr:cNvPicPr>
          <a:picLocks noChangeAspect="1"/>
        </xdr:cNvPicPr>
      </xdr:nvPicPr>
      <xdr:blipFill rotWithShape="1">
        <a:blip xmlns:r="http://schemas.openxmlformats.org/officeDocument/2006/relationships" r:embed="rId1"/>
        <a:srcRect l="6484" t="35146" r="6484" b="36859"/>
        <a:stretch/>
      </xdr:blipFill>
      <xdr:spPr>
        <a:xfrm>
          <a:off x="4240530" y="224791"/>
          <a:ext cx="1274445" cy="317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
  <sheetViews>
    <sheetView tabSelected="1" zoomScaleNormal="100" workbookViewId="0">
      <selection activeCell="H40" sqref="H40:I40"/>
    </sheetView>
  </sheetViews>
  <sheetFormatPr defaultRowHeight="15" x14ac:dyDescent="0.25"/>
  <cols>
    <col min="1" max="9" width="9.85546875" customWidth="1"/>
    <col min="10" max="10" width="33.42578125" hidden="1" customWidth="1"/>
  </cols>
  <sheetData>
    <row r="1" spans="1:13" ht="15" customHeight="1" x14ac:dyDescent="0.25">
      <c r="A1" s="47" t="s">
        <v>106</v>
      </c>
      <c r="B1" s="48"/>
      <c r="C1" s="48"/>
      <c r="D1" s="48"/>
      <c r="E1" s="49"/>
      <c r="F1" s="18"/>
      <c r="G1" s="18"/>
      <c r="H1" s="9"/>
      <c r="I1" s="10"/>
    </row>
    <row r="2" spans="1:13" ht="15" customHeight="1" x14ac:dyDescent="0.25">
      <c r="A2" s="50"/>
      <c r="B2" s="51"/>
      <c r="C2" s="51"/>
      <c r="D2" s="51"/>
      <c r="E2" s="52"/>
      <c r="F2" s="19"/>
      <c r="G2" s="19"/>
      <c r="H2" s="20"/>
      <c r="I2" s="22"/>
    </row>
    <row r="3" spans="1:13" x14ac:dyDescent="0.25">
      <c r="A3" s="109" t="s">
        <v>80</v>
      </c>
      <c r="B3" s="110"/>
      <c r="C3" s="110"/>
      <c r="D3" s="110"/>
      <c r="E3" s="111"/>
      <c r="F3" s="21"/>
      <c r="G3" s="21"/>
      <c r="H3" s="21"/>
      <c r="I3" s="11"/>
    </row>
    <row r="4" spans="1:13" x14ac:dyDescent="0.25">
      <c r="A4" s="106" t="s">
        <v>81</v>
      </c>
      <c r="B4" s="107"/>
      <c r="C4" s="107"/>
      <c r="D4" s="107"/>
      <c r="E4" s="108"/>
      <c r="F4" s="23"/>
      <c r="G4" s="23"/>
      <c r="H4" s="23"/>
      <c r="I4" s="24"/>
    </row>
    <row r="5" spans="1:13" x14ac:dyDescent="0.25">
      <c r="A5" s="57" t="s">
        <v>84</v>
      </c>
      <c r="B5" s="57"/>
      <c r="C5" s="57"/>
      <c r="D5" s="57"/>
      <c r="E5" s="57"/>
      <c r="F5" s="57"/>
      <c r="G5" s="57"/>
      <c r="H5" s="57"/>
      <c r="I5" s="57"/>
    </row>
    <row r="6" spans="1:13" ht="15.75" thickBot="1" x14ac:dyDescent="0.3">
      <c r="A6" s="53" t="s">
        <v>83</v>
      </c>
      <c r="B6" s="53"/>
      <c r="C6" s="54"/>
      <c r="D6" s="56"/>
      <c r="E6" s="53" t="s">
        <v>82</v>
      </c>
      <c r="F6" s="53"/>
      <c r="G6" s="54"/>
      <c r="H6" s="55"/>
      <c r="I6" s="56"/>
    </row>
    <row r="7" spans="1:13" ht="15.75" thickTop="1" x14ac:dyDescent="0.25">
      <c r="A7" s="69" t="s">
        <v>23</v>
      </c>
      <c r="B7" s="69"/>
      <c r="C7" s="117"/>
      <c r="D7" s="118"/>
      <c r="E7" s="69" t="s">
        <v>102</v>
      </c>
      <c r="F7" s="69"/>
      <c r="G7" s="114"/>
      <c r="H7" s="115"/>
      <c r="I7" s="116"/>
      <c r="J7" t="s">
        <v>30</v>
      </c>
    </row>
    <row r="8" spans="1:13" x14ac:dyDescent="0.25">
      <c r="A8" s="69" t="s">
        <v>0</v>
      </c>
      <c r="B8" s="69"/>
      <c r="C8" s="112"/>
      <c r="D8" s="113"/>
      <c r="E8" s="63" t="s">
        <v>2</v>
      </c>
      <c r="F8" s="63"/>
      <c r="G8" s="119"/>
      <c r="H8" s="120"/>
      <c r="I8" s="121"/>
      <c r="J8" t="s">
        <v>31</v>
      </c>
    </row>
    <row r="9" spans="1:13" x14ac:dyDescent="0.25">
      <c r="A9" s="69" t="s">
        <v>1</v>
      </c>
      <c r="B9" s="69"/>
      <c r="C9" s="122"/>
      <c r="D9" s="123"/>
      <c r="E9" s="120"/>
      <c r="F9" s="121"/>
      <c r="G9" s="103"/>
      <c r="H9" s="104"/>
      <c r="I9" s="105"/>
      <c r="J9" t="s">
        <v>32</v>
      </c>
    </row>
    <row r="10" spans="1:13" ht="15.75" thickBot="1" x14ac:dyDescent="0.3">
      <c r="A10" s="53" t="s">
        <v>79</v>
      </c>
      <c r="B10" s="53"/>
      <c r="C10" s="45"/>
      <c r="D10" s="46"/>
      <c r="E10" s="46"/>
      <c r="F10" s="46"/>
      <c r="G10" s="95"/>
      <c r="H10" s="96"/>
      <c r="I10" s="97"/>
      <c r="J10" t="s">
        <v>33</v>
      </c>
    </row>
    <row r="11" spans="1:13" ht="15.75" thickTop="1" x14ac:dyDescent="0.25">
      <c r="A11" s="43" t="s">
        <v>98</v>
      </c>
      <c r="B11" s="44"/>
      <c r="C11" s="143"/>
      <c r="D11" s="142"/>
      <c r="E11" s="43" t="str">
        <f>IF(C11="Permanent","Design Life","Intended Service Life")</f>
        <v>Intended Service Life</v>
      </c>
      <c r="F11" s="44"/>
      <c r="G11" s="15"/>
      <c r="H11" s="141" t="s">
        <v>25</v>
      </c>
      <c r="I11" s="142"/>
      <c r="J11" t="s">
        <v>34</v>
      </c>
    </row>
    <row r="12" spans="1:13" x14ac:dyDescent="0.25">
      <c r="A12" s="63" t="s">
        <v>91</v>
      </c>
      <c r="B12" s="63"/>
      <c r="C12" s="64"/>
      <c r="D12" s="65"/>
      <c r="E12" s="63" t="s">
        <v>56</v>
      </c>
      <c r="F12" s="63"/>
      <c r="G12" s="137"/>
      <c r="H12" s="138"/>
      <c r="I12" s="139"/>
      <c r="J12" t="s">
        <v>35</v>
      </c>
    </row>
    <row r="13" spans="1:13" x14ac:dyDescent="0.25">
      <c r="A13" s="94" t="s">
        <v>27</v>
      </c>
      <c r="B13" s="94"/>
      <c r="C13" s="94"/>
      <c r="D13" s="94"/>
      <c r="E13" s="57"/>
      <c r="F13" s="57"/>
      <c r="G13" s="57"/>
      <c r="H13" s="57"/>
      <c r="I13" s="57"/>
      <c r="J13" t="s">
        <v>36</v>
      </c>
    </row>
    <row r="14" spans="1:13" ht="15" customHeight="1" x14ac:dyDescent="0.25">
      <c r="A14" s="58" t="s">
        <v>4</v>
      </c>
      <c r="B14" s="58"/>
      <c r="C14" s="119"/>
      <c r="D14" s="121"/>
      <c r="E14" s="58" t="s">
        <v>29</v>
      </c>
      <c r="F14" s="58"/>
      <c r="G14" s="127"/>
      <c r="H14" s="128"/>
      <c r="I14" s="129"/>
      <c r="J14" t="s">
        <v>37</v>
      </c>
      <c r="K14" s="37" t="str">
        <f>IF(C14="Multiple","Please see 2nd page for additional shape inputs","")</f>
        <v/>
      </c>
      <c r="L14" s="37"/>
      <c r="M14" s="37"/>
    </row>
    <row r="15" spans="1:13" x14ac:dyDescent="0.25">
      <c r="A15" s="69" t="s">
        <v>3</v>
      </c>
      <c r="B15" s="69"/>
      <c r="C15" s="101"/>
      <c r="D15" s="102"/>
      <c r="E15" s="69" t="str">
        <f>IF(LEFT(C14,4)="Bend","Degree of Bend",IF(C14="Reducer","Length of Reducer",""))</f>
        <v/>
      </c>
      <c r="F15" s="69"/>
      <c r="G15" s="101"/>
      <c r="H15" s="126"/>
      <c r="I15" s="6" t="str">
        <f>IF(LEFT(C14,4)="Bend","degrees",IF(E15="","",D17))</f>
        <v/>
      </c>
      <c r="J15" t="s">
        <v>38</v>
      </c>
      <c r="K15" s="37"/>
      <c r="L15" s="37"/>
      <c r="M15" s="37"/>
    </row>
    <row r="16" spans="1:13" x14ac:dyDescent="0.25">
      <c r="A16" s="69" t="str">
        <f>IF(OR(C14="Multiple",C14="Tee"),"Base Pipe Diameter",IF(C14="Reducer","Larger Pipe Diameter","Nominal Pipe Size"))</f>
        <v>Nominal Pipe Size</v>
      </c>
      <c r="B16" s="69"/>
      <c r="C16" s="5"/>
      <c r="D16" s="6" t="str">
        <f>IF(C12="metric","mm","inches")</f>
        <v>inches</v>
      </c>
      <c r="E16" s="69" t="str">
        <f>IF(C14="Tee", "Branch Pipe Diameter", IF(C14="Flange","Flange Diameter",IF(C14="Reducer","Smaller Pipe Diameter",IF(LEFT(C14,4)="Bend","Radius Type",""))))</f>
        <v/>
      </c>
      <c r="F16" s="69"/>
      <c r="G16" s="101"/>
      <c r="H16" s="126"/>
      <c r="I16" s="6" t="str">
        <f>IF(OR(C14="Flange",C14="Reducer"),IF(C12="metric","mm","inches"),IF(E17="","",D17))</f>
        <v/>
      </c>
      <c r="J16" t="s">
        <v>39</v>
      </c>
    </row>
    <row r="17" spans="1:13" x14ac:dyDescent="0.25">
      <c r="A17" s="69" t="s">
        <v>9</v>
      </c>
      <c r="B17" s="69"/>
      <c r="C17" s="5"/>
      <c r="D17" s="6" t="str">
        <f>IF(C12="metric","mm","inches")</f>
        <v>inches</v>
      </c>
      <c r="E17" s="69"/>
      <c r="F17" s="69"/>
      <c r="G17" s="101"/>
      <c r="H17" s="126"/>
      <c r="I17" s="6" t="str">
        <f>IF(E17="","",D17)</f>
        <v/>
      </c>
      <c r="J17" t="s">
        <v>40</v>
      </c>
    </row>
    <row r="18" spans="1:13" x14ac:dyDescent="0.25">
      <c r="A18" s="69" t="s">
        <v>17</v>
      </c>
      <c r="B18" s="69"/>
      <c r="C18" s="103"/>
      <c r="D18" s="105"/>
      <c r="E18" s="69" t="s">
        <v>28</v>
      </c>
      <c r="F18" s="69"/>
      <c r="G18" s="103"/>
      <c r="H18" s="104"/>
      <c r="I18" s="105"/>
      <c r="J18" t="s">
        <v>41</v>
      </c>
    </row>
    <row r="19" spans="1:13" ht="15.75" thickBot="1" x14ac:dyDescent="0.3">
      <c r="A19" s="53" t="s">
        <v>26</v>
      </c>
      <c r="B19" s="53"/>
      <c r="C19" s="135"/>
      <c r="D19" s="136"/>
      <c r="E19" s="78" t="str">
        <f>IF(OR(LEFT(G18,5)="B31.8",LEFT(G18,3)="CSA"),"Class Location (Factor)","Repair Environment")</f>
        <v>Repair Environment</v>
      </c>
      <c r="F19" s="79"/>
      <c r="G19" s="80"/>
      <c r="H19" s="81"/>
      <c r="I19" s="82"/>
      <c r="J19" t="s">
        <v>42</v>
      </c>
    </row>
    <row r="20" spans="1:13" ht="15.75" thickTop="1" x14ac:dyDescent="0.25">
      <c r="A20" s="98" t="s">
        <v>58</v>
      </c>
      <c r="B20" s="98"/>
      <c r="C20" s="99"/>
      <c r="D20" s="100"/>
      <c r="E20" s="98" t="s">
        <v>24</v>
      </c>
      <c r="F20" s="43"/>
      <c r="G20" s="130"/>
      <c r="H20" s="131"/>
      <c r="I20" s="132"/>
      <c r="J20" t="s">
        <v>43</v>
      </c>
    </row>
    <row r="21" spans="1:13" ht="15.75" thickBot="1" x14ac:dyDescent="0.3">
      <c r="A21" s="53" t="s">
        <v>77</v>
      </c>
      <c r="B21" s="53"/>
      <c r="C21" s="135"/>
      <c r="D21" s="136"/>
      <c r="E21" s="53" t="s">
        <v>90</v>
      </c>
      <c r="F21" s="53"/>
      <c r="G21" s="95"/>
      <c r="H21" s="96"/>
      <c r="I21" s="97"/>
      <c r="J21" t="s">
        <v>44</v>
      </c>
    </row>
    <row r="22" spans="1:13" ht="15.75" thickTop="1" x14ac:dyDescent="0.25">
      <c r="A22" s="69" t="s">
        <v>5</v>
      </c>
      <c r="B22" s="69"/>
      <c r="C22" s="12"/>
      <c r="D22" s="13" t="str">
        <f>IF(C12="Metric","MPa","psi")</f>
        <v>psi</v>
      </c>
      <c r="E22" s="69" t="s">
        <v>7</v>
      </c>
      <c r="F22" s="69"/>
      <c r="G22" s="69"/>
      <c r="H22" s="12"/>
      <c r="I22" s="14" t="str">
        <f>IF(C12="Metric","°C","°F")</f>
        <v>°F</v>
      </c>
      <c r="J22" t="s">
        <v>45</v>
      </c>
    </row>
    <row r="23" spans="1:13" x14ac:dyDescent="0.25">
      <c r="A23" s="69" t="s">
        <v>6</v>
      </c>
      <c r="B23" s="69"/>
      <c r="C23" s="5"/>
      <c r="D23" s="6" t="str">
        <f>D22</f>
        <v>psi</v>
      </c>
      <c r="E23" s="69" t="s">
        <v>103</v>
      </c>
      <c r="F23" s="69"/>
      <c r="G23" s="69"/>
      <c r="H23" s="5"/>
      <c r="I23" s="7" t="str">
        <f>IF(C12="Metric","°C","°F")</f>
        <v>°F</v>
      </c>
      <c r="J23" t="s">
        <v>46</v>
      </c>
    </row>
    <row r="24" spans="1:13" x14ac:dyDescent="0.25">
      <c r="A24" s="69" t="s">
        <v>55</v>
      </c>
      <c r="B24" s="69"/>
      <c r="C24" s="5"/>
      <c r="D24" s="6" t="str">
        <f>D23</f>
        <v>psi</v>
      </c>
      <c r="E24" s="69" t="s">
        <v>19</v>
      </c>
      <c r="F24" s="69"/>
      <c r="G24" s="69"/>
      <c r="H24" s="5"/>
      <c r="I24" s="7" t="str">
        <f>IF(C12="Metric","°C","°F")</f>
        <v>°F</v>
      </c>
      <c r="J24" t="s">
        <v>47</v>
      </c>
    </row>
    <row r="25" spans="1:13" x14ac:dyDescent="0.25">
      <c r="A25" s="69" t="s">
        <v>57</v>
      </c>
      <c r="B25" s="69"/>
      <c r="C25" s="101"/>
      <c r="D25" s="102"/>
      <c r="E25" s="69" t="s">
        <v>20</v>
      </c>
      <c r="F25" s="69"/>
      <c r="G25" s="63"/>
      <c r="H25" s="5"/>
      <c r="I25" s="7" t="str">
        <f>IF(C12="Metric","°C","°F")</f>
        <v>°F</v>
      </c>
      <c r="J25" t="s">
        <v>48</v>
      </c>
    </row>
    <row r="26" spans="1:13" x14ac:dyDescent="0.25">
      <c r="A26" s="57" t="s">
        <v>92</v>
      </c>
      <c r="B26" s="57"/>
      <c r="C26" s="57"/>
      <c r="D26" s="57"/>
      <c r="E26" s="57"/>
      <c r="F26" s="57"/>
      <c r="G26" s="57"/>
      <c r="H26" s="57"/>
      <c r="I26" s="57"/>
      <c r="J26" t="s">
        <v>49</v>
      </c>
    </row>
    <row r="27" spans="1:13" x14ac:dyDescent="0.25">
      <c r="A27" s="58" t="s">
        <v>87</v>
      </c>
      <c r="B27" s="58"/>
      <c r="C27" s="61"/>
      <c r="D27" s="62"/>
      <c r="E27" s="76" t="s">
        <v>76</v>
      </c>
      <c r="F27" s="77"/>
      <c r="G27" s="61"/>
      <c r="H27" s="83"/>
      <c r="I27" s="62"/>
      <c r="J27" t="s">
        <v>50</v>
      </c>
      <c r="K27" s="37" t="str">
        <f>IF(OR(C27="",C27="Single Defect"),"","Please see 2nd page for additional defect inputs")</f>
        <v/>
      </c>
      <c r="L27" s="37"/>
      <c r="M27" s="37"/>
    </row>
    <row r="28" spans="1:13" ht="15.75" thickBot="1" x14ac:dyDescent="0.3">
      <c r="A28" s="53" t="s">
        <v>8</v>
      </c>
      <c r="B28" s="53"/>
      <c r="C28" s="41"/>
      <c r="D28" s="42"/>
      <c r="E28" s="78" t="s">
        <v>75</v>
      </c>
      <c r="F28" s="79"/>
      <c r="G28" s="80"/>
      <c r="H28" s="81"/>
      <c r="I28" s="82"/>
      <c r="J28" t="s">
        <v>51</v>
      </c>
      <c r="K28" s="37"/>
      <c r="L28" s="37"/>
      <c r="M28" s="37"/>
    </row>
    <row r="29" spans="1:13" ht="15.75" thickTop="1" x14ac:dyDescent="0.25">
      <c r="A29" s="69" t="s">
        <v>71</v>
      </c>
      <c r="B29" s="69"/>
      <c r="C29" s="90"/>
      <c r="D29" s="91"/>
      <c r="E29" s="86" t="s">
        <v>72</v>
      </c>
      <c r="F29" s="87"/>
      <c r="G29" s="88"/>
      <c r="H29" s="90"/>
      <c r="I29" s="91"/>
      <c r="J29" t="s">
        <v>52</v>
      </c>
    </row>
    <row r="30" spans="1:13" x14ac:dyDescent="0.25">
      <c r="A30" s="69" t="s">
        <v>65</v>
      </c>
      <c r="B30" s="69"/>
      <c r="C30" s="5"/>
      <c r="D30" s="6" t="str">
        <f>IF(C12="metric","mm","inches")</f>
        <v>inches</v>
      </c>
      <c r="E30" s="86" t="s">
        <v>68</v>
      </c>
      <c r="F30" s="87"/>
      <c r="G30" s="88"/>
      <c r="H30" s="5"/>
      <c r="I30" s="6" t="str">
        <f>IF(C12="metric","mm","inches")</f>
        <v>inches</v>
      </c>
      <c r="J30" t="s">
        <v>54</v>
      </c>
    </row>
    <row r="31" spans="1:13" x14ac:dyDescent="0.25">
      <c r="A31" s="69" t="s">
        <v>66</v>
      </c>
      <c r="B31" s="69"/>
      <c r="C31" s="5"/>
      <c r="D31" s="6" t="str">
        <f>IF(C12="metric","mm","inches")</f>
        <v>inches</v>
      </c>
      <c r="E31" s="86" t="s">
        <v>69</v>
      </c>
      <c r="F31" s="87"/>
      <c r="G31" s="88"/>
      <c r="H31" s="5"/>
      <c r="I31" s="6" t="str">
        <f>IF(C12="metric","mm","inches")</f>
        <v>inches</v>
      </c>
      <c r="J31" t="s">
        <v>53</v>
      </c>
    </row>
    <row r="32" spans="1:13" x14ac:dyDescent="0.25">
      <c r="A32" s="86" t="s">
        <v>67</v>
      </c>
      <c r="B32" s="88"/>
      <c r="C32" s="5"/>
      <c r="D32" s="6" t="str">
        <f>IF(C12="metric","mm","inches")</f>
        <v>inches</v>
      </c>
      <c r="E32" s="86" t="s">
        <v>70</v>
      </c>
      <c r="F32" s="87"/>
      <c r="G32" s="88"/>
      <c r="H32" s="5"/>
      <c r="I32" s="6" t="str">
        <f>IF(C12="metric","mm","inches")</f>
        <v>inches</v>
      </c>
      <c r="J32" t="s">
        <v>104</v>
      </c>
    </row>
    <row r="33" spans="1:10" ht="15.75" thickBot="1" x14ac:dyDescent="0.3">
      <c r="A33" s="53" t="s">
        <v>59</v>
      </c>
      <c r="B33" s="53"/>
      <c r="C33" s="16"/>
      <c r="D33" s="17" t="str">
        <f>IF(C12="metric","mm/yr","in/yr")</f>
        <v>in/yr</v>
      </c>
      <c r="E33" s="78" t="s">
        <v>60</v>
      </c>
      <c r="F33" s="89"/>
      <c r="G33" s="79"/>
      <c r="H33" s="16"/>
      <c r="I33" s="17" t="str">
        <f>IF(C12="metric","mm/yr","in/yr")</f>
        <v>in/yr</v>
      </c>
      <c r="J33" t="s">
        <v>105</v>
      </c>
    </row>
    <row r="34" spans="1:10" ht="15.75" thickTop="1" x14ac:dyDescent="0.25">
      <c r="A34" s="69" t="s">
        <v>61</v>
      </c>
      <c r="B34" s="69"/>
      <c r="C34" s="90"/>
      <c r="D34" s="91"/>
      <c r="E34" s="43" t="s">
        <v>73</v>
      </c>
      <c r="F34" s="73"/>
      <c r="G34" s="44"/>
      <c r="H34" s="74"/>
      <c r="I34" s="75"/>
      <c r="J34" t="s">
        <v>78</v>
      </c>
    </row>
    <row r="35" spans="1:10" x14ac:dyDescent="0.25">
      <c r="A35" s="69" t="s">
        <v>62</v>
      </c>
      <c r="B35" s="69"/>
      <c r="C35" s="5"/>
      <c r="D35" s="6" t="str">
        <f>IF(C12="metric","mm","inches")</f>
        <v>inches</v>
      </c>
      <c r="E35" s="69" t="str">
        <f>IF(RIGHT(C28,4)="Hole","Hole Diameter",IF(RIGHT(C28,4)="Slot","Axial Slot Length",""))</f>
        <v/>
      </c>
      <c r="F35" s="69"/>
      <c r="G35" s="69"/>
      <c r="H35" s="5"/>
      <c r="I35" s="6" t="str">
        <f>IF(E35="","",IF(C12="metric","mm","inches"))</f>
        <v/>
      </c>
    </row>
    <row r="36" spans="1:10" x14ac:dyDescent="0.25">
      <c r="A36" s="69" t="s">
        <v>63</v>
      </c>
      <c r="B36" s="69"/>
      <c r="C36" s="5"/>
      <c r="D36" s="6" t="str">
        <f>IF(C12="metric","mm","inches")</f>
        <v>inches</v>
      </c>
      <c r="E36" s="69" t="str">
        <f>IF(RIGHT(C28,4)="Slot","Hoop Slot Length","")</f>
        <v/>
      </c>
      <c r="F36" s="69"/>
      <c r="G36" s="69"/>
      <c r="H36" s="5"/>
      <c r="I36" s="6" t="str">
        <f>IF(E36="","",IF(C12="metric","mm","inches"))</f>
        <v/>
      </c>
    </row>
    <row r="37" spans="1:10" x14ac:dyDescent="0.25">
      <c r="A37" s="86" t="s">
        <v>64</v>
      </c>
      <c r="B37" s="88"/>
      <c r="C37" s="4"/>
      <c r="D37" s="8" t="str">
        <f>IF(C12="metric","mm","inches")</f>
        <v>inches</v>
      </c>
      <c r="E37" s="67" t="s">
        <v>74</v>
      </c>
      <c r="F37" s="140"/>
      <c r="G37" s="68"/>
      <c r="H37" s="4"/>
      <c r="I37" s="8" t="str">
        <f>IF(C12="metric","mm","inches")</f>
        <v>inches</v>
      </c>
    </row>
    <row r="38" spans="1:10" x14ac:dyDescent="0.25">
      <c r="A38" s="67" t="s">
        <v>12</v>
      </c>
      <c r="B38" s="68"/>
      <c r="C38" s="66"/>
      <c r="D38" s="66"/>
      <c r="E38" s="66"/>
      <c r="F38" s="66"/>
      <c r="G38" s="66"/>
      <c r="H38" s="66"/>
      <c r="I38" s="66"/>
    </row>
    <row r="39" spans="1:10" x14ac:dyDescent="0.25">
      <c r="A39" s="57" t="s">
        <v>13</v>
      </c>
      <c r="B39" s="57"/>
      <c r="C39" s="57"/>
      <c r="D39" s="57"/>
      <c r="E39" s="57"/>
      <c r="F39" s="57"/>
      <c r="G39" s="57"/>
      <c r="H39" s="57"/>
      <c r="I39" s="57"/>
    </row>
    <row r="40" spans="1:10" x14ac:dyDescent="0.25">
      <c r="A40" s="58" t="s">
        <v>85</v>
      </c>
      <c r="B40" s="58"/>
      <c r="C40" s="59"/>
      <c r="D40" s="60"/>
      <c r="E40" s="58" t="s">
        <v>86</v>
      </c>
      <c r="F40" s="58"/>
      <c r="G40" s="58"/>
      <c r="H40" s="59"/>
      <c r="I40" s="60"/>
    </row>
    <row r="41" spans="1:10" x14ac:dyDescent="0.25">
      <c r="A41" s="69" t="s">
        <v>15</v>
      </c>
      <c r="B41" s="69"/>
      <c r="C41" s="114"/>
      <c r="D41" s="116"/>
      <c r="E41" s="69" t="s">
        <v>10</v>
      </c>
      <c r="F41" s="69"/>
      <c r="G41" s="69"/>
      <c r="H41" s="3"/>
      <c r="I41" s="25" t="str">
        <f>IF(C12="metric","mm","inches")</f>
        <v>inches</v>
      </c>
    </row>
    <row r="42" spans="1:10" x14ac:dyDescent="0.25">
      <c r="A42" s="69" t="s">
        <v>14</v>
      </c>
      <c r="B42" s="69"/>
      <c r="C42" s="59"/>
      <c r="D42" s="60"/>
      <c r="E42" s="69" t="s">
        <v>11</v>
      </c>
      <c r="F42" s="69"/>
      <c r="G42" s="69"/>
      <c r="H42" s="1"/>
      <c r="I42" s="2" t="str">
        <f>IF(C12="metric","mm","inches")</f>
        <v>inches</v>
      </c>
    </row>
    <row r="43" spans="1:10" ht="15.75" thickBot="1" x14ac:dyDescent="0.3">
      <c r="A43" s="53" t="s">
        <v>18</v>
      </c>
      <c r="B43" s="53"/>
      <c r="C43" s="133"/>
      <c r="D43" s="134"/>
      <c r="E43" s="53" t="s">
        <v>16</v>
      </c>
      <c r="F43" s="53"/>
      <c r="G43" s="53"/>
      <c r="H43" s="124"/>
      <c r="I43" s="125"/>
    </row>
    <row r="44" spans="1:10" ht="15.75" customHeight="1" thickTop="1" thickBot="1" x14ac:dyDescent="0.3">
      <c r="A44" s="84" t="s">
        <v>22</v>
      </c>
      <c r="B44" s="85"/>
      <c r="C44" s="93"/>
      <c r="D44" s="93"/>
      <c r="E44" s="93"/>
      <c r="F44" s="84" t="s">
        <v>21</v>
      </c>
      <c r="G44" s="85"/>
      <c r="H44" s="92"/>
      <c r="I44" s="92"/>
    </row>
    <row r="45" spans="1:10" ht="15.75" customHeight="1" thickTop="1" x14ac:dyDescent="0.25">
      <c r="A45" s="38" t="s">
        <v>88</v>
      </c>
      <c r="B45" s="39"/>
      <c r="C45" s="39"/>
      <c r="D45" s="39"/>
      <c r="E45" s="39"/>
      <c r="F45" s="39"/>
      <c r="G45" s="39"/>
      <c r="H45" s="39"/>
      <c r="I45" s="40"/>
    </row>
    <row r="46" spans="1:10" ht="15.75" customHeight="1" x14ac:dyDescent="0.25">
      <c r="A46" s="70" t="s">
        <v>89</v>
      </c>
      <c r="B46" s="71"/>
      <c r="C46" s="71"/>
      <c r="D46" s="71"/>
      <c r="E46" s="71"/>
      <c r="F46" s="71"/>
      <c r="G46" s="71"/>
      <c r="H46" s="71"/>
      <c r="I46" s="72"/>
    </row>
  </sheetData>
  <sheetProtection selectLockedCells="1"/>
  <mergeCells count="126">
    <mergeCell ref="A11:B11"/>
    <mergeCell ref="G20:I20"/>
    <mergeCell ref="C43:D43"/>
    <mergeCell ref="E19:F19"/>
    <mergeCell ref="E35:G35"/>
    <mergeCell ref="A41:B41"/>
    <mergeCell ref="C41:D41"/>
    <mergeCell ref="E42:G42"/>
    <mergeCell ref="E41:G41"/>
    <mergeCell ref="A42:B42"/>
    <mergeCell ref="C21:D21"/>
    <mergeCell ref="C19:D19"/>
    <mergeCell ref="E12:F12"/>
    <mergeCell ref="G12:I12"/>
    <mergeCell ref="A25:B25"/>
    <mergeCell ref="C25:D25"/>
    <mergeCell ref="E36:G36"/>
    <mergeCell ref="E17:F17"/>
    <mergeCell ref="E37:G37"/>
    <mergeCell ref="G15:H15"/>
    <mergeCell ref="E23:G23"/>
    <mergeCell ref="A26:I26"/>
    <mergeCell ref="H11:I11"/>
    <mergeCell ref="C11:D11"/>
    <mergeCell ref="C9:F9"/>
    <mergeCell ref="K14:M15"/>
    <mergeCell ref="C42:D42"/>
    <mergeCell ref="E43:G43"/>
    <mergeCell ref="H43:I43"/>
    <mergeCell ref="G17:H17"/>
    <mergeCell ref="A14:B14"/>
    <mergeCell ref="A19:B19"/>
    <mergeCell ref="E14:F14"/>
    <mergeCell ref="G14:I14"/>
    <mergeCell ref="C14:D14"/>
    <mergeCell ref="E21:F21"/>
    <mergeCell ref="A17:B17"/>
    <mergeCell ref="A18:B18"/>
    <mergeCell ref="C18:D18"/>
    <mergeCell ref="E16:F16"/>
    <mergeCell ref="G16:H16"/>
    <mergeCell ref="G19:I19"/>
    <mergeCell ref="E15:F15"/>
    <mergeCell ref="H29:I29"/>
    <mergeCell ref="E29:G29"/>
    <mergeCell ref="A37:B37"/>
    <mergeCell ref="C29:D29"/>
    <mergeCell ref="E25:G25"/>
    <mergeCell ref="A4:E4"/>
    <mergeCell ref="A3:E3"/>
    <mergeCell ref="A8:B8"/>
    <mergeCell ref="A7:B7"/>
    <mergeCell ref="E8:F8"/>
    <mergeCell ref="E7:F7"/>
    <mergeCell ref="C8:D8"/>
    <mergeCell ref="G7:I7"/>
    <mergeCell ref="C7:D7"/>
    <mergeCell ref="G8:I8"/>
    <mergeCell ref="A9:B9"/>
    <mergeCell ref="A10:B10"/>
    <mergeCell ref="A13:I13"/>
    <mergeCell ref="G21:I21"/>
    <mergeCell ref="A31:B31"/>
    <mergeCell ref="E22:G22"/>
    <mergeCell ref="A36:B36"/>
    <mergeCell ref="A20:B20"/>
    <mergeCell ref="C20:D20"/>
    <mergeCell ref="E32:G32"/>
    <mergeCell ref="A29:B29"/>
    <mergeCell ref="A30:B30"/>
    <mergeCell ref="A24:B24"/>
    <mergeCell ref="A23:B23"/>
    <mergeCell ref="A22:B22"/>
    <mergeCell ref="A15:B15"/>
    <mergeCell ref="C15:D15"/>
    <mergeCell ref="G10:I10"/>
    <mergeCell ref="E18:F18"/>
    <mergeCell ref="G18:I18"/>
    <mergeCell ref="A28:B28"/>
    <mergeCell ref="E20:F20"/>
    <mergeCell ref="A21:B21"/>
    <mergeCell ref="G9:I9"/>
    <mergeCell ref="A46:I46"/>
    <mergeCell ref="E34:G34"/>
    <mergeCell ref="H34:I34"/>
    <mergeCell ref="E27:F27"/>
    <mergeCell ref="E28:F28"/>
    <mergeCell ref="G28:I28"/>
    <mergeCell ref="G27:I27"/>
    <mergeCell ref="A44:B44"/>
    <mergeCell ref="E31:G31"/>
    <mergeCell ref="A33:B33"/>
    <mergeCell ref="E33:G33"/>
    <mergeCell ref="A34:B34"/>
    <mergeCell ref="C34:D34"/>
    <mergeCell ref="A35:B35"/>
    <mergeCell ref="F44:G44"/>
    <mergeCell ref="A32:B32"/>
    <mergeCell ref="A39:I39"/>
    <mergeCell ref="E30:G30"/>
    <mergeCell ref="H44:I44"/>
    <mergeCell ref="C44:E44"/>
    <mergeCell ref="K27:M28"/>
    <mergeCell ref="A45:I45"/>
    <mergeCell ref="C28:D28"/>
    <mergeCell ref="E11:F11"/>
    <mergeCell ref="C10:F10"/>
    <mergeCell ref="A1:E2"/>
    <mergeCell ref="E6:F6"/>
    <mergeCell ref="G6:I6"/>
    <mergeCell ref="A6:B6"/>
    <mergeCell ref="C6:D6"/>
    <mergeCell ref="A5:I5"/>
    <mergeCell ref="A40:B40"/>
    <mergeCell ref="C40:D40"/>
    <mergeCell ref="E40:G40"/>
    <mergeCell ref="H40:I40"/>
    <mergeCell ref="A27:B27"/>
    <mergeCell ref="C27:D27"/>
    <mergeCell ref="A12:B12"/>
    <mergeCell ref="C12:D12"/>
    <mergeCell ref="A43:B43"/>
    <mergeCell ref="C38:I38"/>
    <mergeCell ref="A38:B38"/>
    <mergeCell ref="A16:B16"/>
    <mergeCell ref="E24:G24"/>
  </mergeCells>
  <conditionalFormatting sqref="C7:D8 H43:I43 C15:D15 H41:H42 C9:F9 H44 G14 C16:C17 C14 C18:D18 G7:I9 G18:I18 G19:H19 C28 C30:C32 C41:D43 C38:I38 H34 G21 C19 G27:G28 H22:H24 C22:C24">
    <cfRule type="containsBlanks" dxfId="45" priority="72">
      <formula>LEN(TRIM(C7))=0</formula>
    </cfRule>
  </conditionalFormatting>
  <conditionalFormatting sqref="G16:H17">
    <cfRule type="notContainsBlanks" dxfId="44" priority="73">
      <formula>LEN(TRIM(G16))&gt;0</formula>
    </cfRule>
    <cfRule type="expression" dxfId="43" priority="74">
      <formula>NOT($E16="")</formula>
    </cfRule>
  </conditionalFormatting>
  <conditionalFormatting sqref="H25">
    <cfRule type="containsBlanks" dxfId="42" priority="65">
      <formula>LEN(TRIM(H25))=0</formula>
    </cfRule>
  </conditionalFormatting>
  <conditionalFormatting sqref="H35:H36">
    <cfRule type="notContainsBlanks" dxfId="41" priority="63">
      <formula>LEN(TRIM(H35))&gt;0</formula>
    </cfRule>
    <cfRule type="expression" dxfId="40" priority="64">
      <formula>NOT($E35="")</formula>
    </cfRule>
  </conditionalFormatting>
  <conditionalFormatting sqref="C44">
    <cfRule type="containsBlanks" dxfId="39" priority="54">
      <formula>LEN(TRIM(C44))=0</formula>
    </cfRule>
  </conditionalFormatting>
  <conditionalFormatting sqref="G20 C21">
    <cfRule type="containsBlanks" dxfId="38" priority="49">
      <formula>LEN(TRIM(C20))=0</formula>
    </cfRule>
  </conditionalFormatting>
  <conditionalFormatting sqref="C21">
    <cfRule type="expression" dxfId="37" priority="48">
      <formula>$A$21=""</formula>
    </cfRule>
  </conditionalFormatting>
  <conditionalFormatting sqref="C10">
    <cfRule type="notContainsBlanks" dxfId="36" priority="46">
      <formula>LEN(TRIM(C10))&gt;0</formula>
    </cfRule>
  </conditionalFormatting>
  <conditionalFormatting sqref="G15:H15">
    <cfRule type="notContainsBlanks" dxfId="35" priority="42">
      <formula>LEN(TRIM(G15))&gt;0</formula>
    </cfRule>
    <cfRule type="expression" dxfId="34" priority="43">
      <formula>NOT($E15="")</formula>
    </cfRule>
  </conditionalFormatting>
  <conditionalFormatting sqref="G12">
    <cfRule type="containsBlanks" dxfId="33" priority="41">
      <formula>LEN(TRIM(G12))=0</formula>
    </cfRule>
  </conditionalFormatting>
  <conditionalFormatting sqref="C25:D25">
    <cfRule type="containsBlanks" dxfId="32" priority="40">
      <formula>LEN(TRIM(C25))=0</formula>
    </cfRule>
  </conditionalFormatting>
  <conditionalFormatting sqref="C20:D20">
    <cfRule type="containsBlanks" dxfId="31" priority="39">
      <formula>LEN(TRIM(C20))=0</formula>
    </cfRule>
  </conditionalFormatting>
  <conditionalFormatting sqref="H30:H32">
    <cfRule type="containsBlanks" dxfId="30" priority="38">
      <formula>LEN(TRIM(H30))=0</formula>
    </cfRule>
  </conditionalFormatting>
  <conditionalFormatting sqref="H33">
    <cfRule type="containsBlanks" dxfId="29" priority="32">
      <formula>LEN(TRIM(H33))=0</formula>
    </cfRule>
  </conditionalFormatting>
  <conditionalFormatting sqref="C33">
    <cfRule type="containsBlanks" dxfId="28" priority="33">
      <formula>LEN(TRIM(C33))=0</formula>
    </cfRule>
  </conditionalFormatting>
  <conditionalFormatting sqref="C35:C37">
    <cfRule type="containsBlanks" dxfId="27" priority="30">
      <formula>LEN(TRIM(C35))=0</formula>
    </cfRule>
  </conditionalFormatting>
  <conditionalFormatting sqref="C34:D34">
    <cfRule type="containsBlanks" dxfId="26" priority="31">
      <formula>LEN(TRIM(C34))=0</formula>
    </cfRule>
  </conditionalFormatting>
  <conditionalFormatting sqref="C29:D29">
    <cfRule type="containsBlanks" dxfId="25" priority="28">
      <formula>LEN(TRIM(C29))=0</formula>
    </cfRule>
  </conditionalFormatting>
  <conditionalFormatting sqref="H29:I29">
    <cfRule type="containsBlanks" dxfId="24" priority="27">
      <formula>LEN(TRIM(H29))=0</formula>
    </cfRule>
  </conditionalFormatting>
  <conditionalFormatting sqref="H37">
    <cfRule type="containsBlanks" dxfId="23" priority="20">
      <formula>LEN(TRIM(H37))=0</formula>
    </cfRule>
  </conditionalFormatting>
  <conditionalFormatting sqref="G6:I6">
    <cfRule type="containsBlanks" dxfId="22" priority="10">
      <formula>LEN(TRIM(G6))=0</formula>
    </cfRule>
  </conditionalFormatting>
  <conditionalFormatting sqref="C6:D6">
    <cfRule type="containsBlanks" dxfId="21" priority="9">
      <formula>LEN(TRIM(C6))=0</formula>
    </cfRule>
  </conditionalFormatting>
  <conditionalFormatting sqref="C40:D40">
    <cfRule type="containsBlanks" dxfId="20" priority="8">
      <formula>LEN(TRIM(C40))=0</formula>
    </cfRule>
  </conditionalFormatting>
  <conditionalFormatting sqref="H40:I40">
    <cfRule type="containsBlanks" dxfId="19" priority="7">
      <formula>LEN(TRIM(H40))=0</formula>
    </cfRule>
  </conditionalFormatting>
  <conditionalFormatting sqref="K14:M15">
    <cfRule type="containsBlanks" dxfId="18" priority="6">
      <formula>LEN(TRIM(K14))=0</formula>
    </cfRule>
  </conditionalFormatting>
  <conditionalFormatting sqref="C27:D27">
    <cfRule type="containsBlanks" dxfId="17" priority="5">
      <formula>LEN(TRIM(C27))=0</formula>
    </cfRule>
  </conditionalFormatting>
  <conditionalFormatting sqref="C12 C11">
    <cfRule type="containsBlanks" dxfId="16" priority="4">
      <formula>LEN(TRIM(C11))=0</formula>
    </cfRule>
  </conditionalFormatting>
  <conditionalFormatting sqref="K27:M28">
    <cfRule type="containsBlanks" dxfId="15" priority="3">
      <formula>LEN(TRIM(K27))=0</formula>
    </cfRule>
  </conditionalFormatting>
  <conditionalFormatting sqref="E35:I36 E34:F34 H34">
    <cfRule type="expression" dxfId="14" priority="77">
      <formula>NOT(LEFT($C$28,4)="Leak")</formula>
    </cfRule>
  </conditionalFormatting>
  <conditionalFormatting sqref="G11">
    <cfRule type="containsBlanks" dxfId="13" priority="2">
      <formula>LEN(TRIM(G11))=0</formula>
    </cfRule>
  </conditionalFormatting>
  <conditionalFormatting sqref="G10:I10">
    <cfRule type="containsBlanks" dxfId="12" priority="1">
      <formula>LEN(TRIM(G10))=0</formula>
    </cfRule>
  </conditionalFormatting>
  <dataValidations xWindow="76" yWindow="549" count="62">
    <dataValidation type="list" allowBlank="1" promptTitle="Pipe Material" prompt="The material that the pipe itself is composed of." sqref="C15:D15">
      <formula1>"(Type Other),Carbon Steel, Stainless Steel (L), Stainless Steel (LN), Ductile Iron, Brass, Aluminum (6061), Titanium (51), Titanium (52), MDPE, HDPE, PVC, FRP, Concrete"</formula1>
    </dataValidation>
    <dataValidation allowBlank="1" showInputMessage="1" showErrorMessage="1" promptTitle="Pipe Material" prompt="The material that the pipe itself is composed of." sqref="A15:B15"/>
    <dataValidation type="list" allowBlank="1" showInputMessage="1" sqref="C18:D18">
      <formula1>"(Type Other),A53 Grade B, A106 Grade B, API 5L Grade A, API 5L Grade B, API 5L X42, API 5L X46, API 5L X52, API 5L X56, API 5L X60, API 5L X65, API 5L X70, API 5L X80"</formula1>
    </dataValidation>
    <dataValidation allowBlank="1" showInputMessage="1" showErrorMessage="1" promptTitle="Pipe Grade" prompt="The Specified Minimum Yield Strength (SMYS) of the pipe material. Dropdown options are from the API 5L specification (ex: API 5L-X42) has a SMYS of 42,000 psi." sqref="A18:B18"/>
    <dataValidation type="list" allowBlank="1" showInputMessage="1" showErrorMessage="1" sqref="I41:I42 D16 I30:I32 I35:I37 D30:D32 D35:D37">
      <formula1>"inches, feet, yards, mm, cm, meters"</formula1>
    </dataValidation>
    <dataValidation allowBlank="1" showInputMessage="1" showErrorMessage="1" promptTitle="Nominal Pipe Size" prompt="Nominal Pipe Size (NPS) refers to a naming convention. Specifically:_x000a_NPS 3/4&quot; = 1.050&quot; OD_x000a_NPS 1&quot; = 1.315&quot; OD_x000a_NPS 1 1/2&quot; = 1.900&quot; OD_x000a_NPS 2&quot; = 2.375&quot; OD_x000a_NPS 2 1/2&quot; = 2.875&quot; OD_x000a_NPS 3&quot; = 3.500&quot; OD_x000a_NPS 3 1/2&quot; = 4.000&quot; OD_x000a_NPS 4&quot; = 4.5&quot; OD_x000a_NPS 5&quot; = 5.563&quot; OD_x000a_etc" sqref="A16:B16"/>
    <dataValidation type="list" allowBlank="1" showInputMessage="1" sqref="C16">
      <formula1>"1.050,1.900,2.375,2.875,3.500,4.000,4.500,5.563,6.625,8.625,10.75,12.75,14,16,18,20,22,24,26,28,30,32,34,36,38,40,42,44,46,48,56,60"</formula1>
    </dataValidation>
    <dataValidation allowBlank="1" showInputMessage="1" showErrorMessage="1" promptTitle="Nominal Wall Thickness" prompt="Wall Thickness of the pipe as initially designed. This may be given in measurements, or pipe schedule. " sqref="A17:B17"/>
    <dataValidation type="list" allowBlank="1" showInputMessage="1" sqref="D17 I15:I17">
      <formula1>"inches, feet, yards, mm, cm, meters"</formula1>
    </dataValidation>
    <dataValidation allowBlank="1" showInputMessage="1" showErrorMessage="1" promptTitle="Surface Preparation" prompt="In all cases, Media Blasting or Grit Blasting is the preferred method of surface preparation. It is understood that in some conditions, other methods may be required. Quality of surface prep correlates directly to quality of repair." sqref="E21:F21"/>
    <dataValidation type="list" allowBlank="1" showInputMessage="1" sqref="G21">
      <formula1>"Sand Blasting - ideal, Mechanical - acceptable, Sand Paper - not rated, Wire Brush - not rated, Metal File - not rated, No Prep - not rated"</formula1>
    </dataValidation>
    <dataValidation allowBlank="1" showInputMessage="1" showErrorMessage="1" promptTitle="Component Shape" prompt="Select the shape of the component to be fixed. For multiple components, please fill out individual repair questionnaires." sqref="A14:B14"/>
    <dataValidation type="list" allowBlank="1" promptTitle="Component Type" sqref="G18:I18">
      <formula1>"B31.3 - process piping, B31.4 - liquid and slurry pipelines, B31.8 - gas and distribution pipelines, API 571, CSA-Z662, (Type Other) "</formula1>
    </dataValidation>
    <dataValidation allowBlank="1" showInputMessage="1" showErrorMessage="1" promptTitle="Medium in Line" prompt="What is the liquid or gas flowing through the pipe? ex: Water, Natural Gas, Sulfuric Acid. If multiple, please include percentages" sqref="A19:B19"/>
    <dataValidation allowBlank="1" showInputMessage="1" showErrorMessage="1" promptTitle="Operating Pressure" prompt="The pressure at which the system normally operates at. Average operating pressure." sqref="A22:B22"/>
    <dataValidation allowBlank="1" showInputMessage="1" showErrorMessage="1" promptTitle="Installation Pressure" prompt="The pressure of the pipe during the scheduled installation." sqref="A23:B23"/>
    <dataValidation allowBlank="1" showInputMessage="1" showErrorMessage="1" promptTitle="Design Pressure" prompt="The design pressure of the pipe or the system. _x000a__x000a_Optional for Transmission Pipelies." sqref="A24:B24"/>
    <dataValidation allowBlank="1" showInputMessage="1" showErrorMessage="1" promptTitle="Operating Temperature" prompt="The temperature of the line during normal operating conditions." sqref="E22:G22"/>
    <dataValidation allowBlank="1" showInputMessage="1" showErrorMessage="1" promptTitle="Installation Temperature" prompt="The scheduled temperature of the line during the composite repair._x000a__x000a_If the installation temperature is too low, external heating may be required." sqref="E23:G23"/>
    <dataValidation allowBlank="1" showInputMessage="1" showErrorMessage="1" promptTitle="Design Temperature" prompt="The maximum temperature that the line is expected to see during the design life of the composite repair._x000a__x000a_For design temperatures much higher than installation temperature, external heating or post cure may be required." sqref="E24:G24"/>
    <dataValidation type="list" allowBlank="1" showInputMessage="1" showErrorMessage="1" sqref="C41:D43">
      <formula1>"Yes, No"</formula1>
    </dataValidation>
    <dataValidation allowBlank="1" showInputMessage="1" showErrorMessage="1" promptTitle="Defect Length" prompt="Total axial length of defect._x000a__x000a_For dents, what is the length between non affected pipe." sqref="A30:B30 E30 A35:B35 E37"/>
    <dataValidation allowBlank="1" showInputMessage="1" showErrorMessage="1" promptTitle="Defect Width" prompt="Length of defect in the hoop direction." sqref="A31:B31 E31 A36:B36"/>
    <dataValidation allowBlank="1" showInputMessage="1" showErrorMessage="1" promptTitle="Amount of Wall Loss" prompt="Defect depth due to corrosion or other missing wall loss." sqref="A32:B32 E32 A37:B37"/>
    <dataValidation allowBlank="1" showInputMessage="1" showErrorMessage="1" promptTitle="Other Considerations" prompt="Environmental effects (such as acid dripping onto defect area) or installation obstacles_x000a__x000a_Material Concentration - The percent concentration of the different materials running through the line" sqref="A38:B38"/>
    <dataValidation allowBlank="1" showInputMessage="1" showErrorMessage="1" promptTitle="Pig Markers" prompt="Include a Pig Marker set to make a repair magnetically detectable by a PIG." sqref="A42:B42"/>
    <dataValidation allowBlank="1" showInputMessage="1" showErrorMessage="1" promptTitle="Top Coat" prompt="Include enough adhesive / coating to perform a top-coat application after the repair has been installed." sqref="A41:B41"/>
    <dataValidation allowBlank="1" showInputMessage="1" showErrorMessage="1" promptTitle="Training" prompt="Does the installation crew require training?" sqref="A43:B43"/>
    <dataValidation type="list" allowBlank="1" showInputMessage="1" showErrorMessage="1" sqref="H11">
      <formula1>"years, months"</formula1>
    </dataValidation>
    <dataValidation allowBlank="1" showInputMessage="1" showErrorMessage="1" promptTitle="Class Location Factor" prompt="Pressure derating factor that determines MAOP_x000a__x000a_Class 1 - 0.72 - used in essentially unpopulated areas_x000a_Class 2 - 0.60 - used in sparesly populated areas_x000a_Class 3 - 0.50 - used in very low populated areas_x000a_Class 4 - 0.40 - used in populated areas" sqref="E19"/>
    <dataValidation allowBlank="1" showInputMessage="1" showErrorMessage="1" promptTitle="Max Repair Length" prompt="Only use if there is a limiting factor that limits repair length. Ex: repair between two flanges." sqref="E41:G41"/>
    <dataValidation allowBlank="1" showInputMessage="1" showErrorMessage="1" promptTitle="Requested Repair Length" prompt="Only use if the requested repair length greatly exceeds defect length. Ex: 2&quot; long pitting but you would like to wrap 8 feet of pipe." sqref="E42:G42"/>
    <dataValidation allowBlank="1" showInputMessage="1" showErrorMessage="1" promptTitle="Supervision" prompt="Would you like a Pipe Wrap Inc., employee to perform or supervise the installation?" sqref="E43:G43"/>
    <dataValidation type="list" allowBlank="1" showInputMessage="1" showErrorMessage="1" sqref="H43:I43">
      <formula1>"No, Supervisor, Installation Technician"</formula1>
    </dataValidation>
    <dataValidation allowBlank="1" showInputMessage="1" showErrorMessage="1" promptTitle="Repair Type" prompt="Is this repair for structural reinforcement or leak containment?" sqref="A28:B28"/>
    <dataValidation allowBlank="1" showInputMessage="1" showErrorMessage="1" promptTitle="Design Temperature" prompt="The Minimum temperature that the line is expected to see during the design life of the composite repair." sqref="E25:G25"/>
    <dataValidation type="list" allowBlank="1" showErrorMessage="1" sqref="G20:I20">
      <formula1>"Above Ground, Buried, Buried - Sweating, Soil-to-Air interface, Underwater, Splashzone, Confined Space, Hazardous Environment"</formula1>
    </dataValidation>
    <dataValidation allowBlank="1" showInputMessage="1" showErrorMessage="1" promptTitle="Location of Pipe" prompt="Where is the physical location of the pipe section to be repaired?" sqref="E20:F20"/>
    <dataValidation allowBlank="1" showInputMessage="1" showErrorMessage="1" promptTitle="Defect Location" prompt="Select the relevant location of the defect on non straight pipes_x000a_" sqref="E14:F14"/>
    <dataValidation type="list" allowBlank="1" showInputMessage="1" sqref="G12:I12">
      <formula1>"Custom Design, ASME PCC-2, ISO 24817, Best Effort, (Type Other)"</formula1>
    </dataValidation>
    <dataValidation type="list" allowBlank="1" showInputMessage="1" sqref="C25:D25">
      <formula1>"Ignored, Light, Moderate, Aggressive, Very Aggressive"</formula1>
    </dataValidation>
    <dataValidation type="list" allowBlank="1" showInputMessage="1" sqref="C20:D20">
      <formula1>"Yes (separate document), No"</formula1>
    </dataValidation>
    <dataValidation type="list" allowBlank="1" showInputMessage="1" showErrorMessage="1" sqref="D33 I33">
      <formula1>"in/yr, mm/yr"</formula1>
    </dataValidation>
    <dataValidation type="list" allowBlank="1" showInputMessage="1" sqref="C34:D34">
      <formula1>"None,Dent, Wrinkle Bend, External Vibration, (Type Other)"</formula1>
    </dataValidation>
    <dataValidation type="list" allowBlank="1" showInputMessage="1" sqref="C29:D29">
      <formula1>"None, Corrosion, Erosion, Gouge, Crack (ground), Crack or Crack-like, (Type Other)"</formula1>
    </dataValidation>
    <dataValidation type="list" allowBlank="1" showInputMessage="1" sqref="H29:I29">
      <formula1>"None, Unknown, Microbial, Abrasion, Chemical Attack, Crack or Crack-like, (Type Other)"</formula1>
    </dataValidation>
    <dataValidation type="list" allowBlank="1" showInputMessage="1" sqref="G27:G28">
      <formula1>"None, Defect due to weld, Defect affecting weld, Defect close to weld"</formula1>
    </dataValidation>
    <dataValidation type="list" allowBlank="1" showInputMessage="1" sqref="H34">
      <formula1>"Stop-gap to be installed, De-pressurized, Not yet leaking, No plan currently, (Type Other)"</formula1>
    </dataValidation>
    <dataValidation type="list" allowBlank="1" showInputMessage="1" showErrorMessage="1" sqref="C14:D14">
      <formula1>"Straight Pipe, Bend - Full, Bend - Custom Length, Tee, Flange, Reducer, Valve, Multiple"</formula1>
    </dataValidation>
    <dataValidation type="list" allowBlank="1" showInputMessage="1" showErrorMessage="1" sqref="C6:D6">
      <formula1>"Urgent (2-4 hours), Standard (&lt;24 hours), Low (Do when able), Weekend Emergency"</formula1>
    </dataValidation>
    <dataValidation type="list" allowBlank="1" showInputMessage="1" showErrorMessage="1" sqref="I22:I25">
      <formula1>"°F,°C"</formula1>
    </dataValidation>
    <dataValidation type="list" allowBlank="1" showInputMessage="1" showErrorMessage="1" sqref="D22:D24">
      <formula1>"psi, ksi, kPa, MPa, GPa, bar, atm"</formula1>
    </dataValidation>
    <dataValidation type="list" allowBlank="1" showInputMessage="1" sqref="C27:D27">
      <formula1>"Single Defect, Interacting Defects, Multiple Defects, ""It's complicated"""</formula1>
    </dataValidation>
    <dataValidation type="list" allowBlank="1" showErrorMessage="1" promptTitle="Repair Type" sqref="C28:D28">
      <formula1>"Struct. Reinforcement, Leak Repair - Hole, Leak Repair - Slot, Reinforcing Coating"</formula1>
    </dataValidation>
    <dataValidation type="list" allowBlank="1" showInputMessage="1" sqref="C12:D12">
      <formula1>"Imperial, Metric"</formula1>
    </dataValidation>
    <dataValidation allowBlank="1" showInputMessage="1" showErrorMessage="1" promptTitle="Intended Service Life" prompt="The expected lifetime of the repair._x000a_" sqref="E11:F11"/>
    <dataValidation allowBlank="1" showInputMessage="1" showErrorMessage="1" promptTitle="Repair Classification" prompt="Temporary Repair - Installed with an eventual planned removal date_x000a_Permanent Repair - Installed without a planned removal date - requires ongoing inspection and monitoring" sqref="A11:B11"/>
    <dataValidation type="list" allowBlank="1" showInputMessage="1" showErrorMessage="1" sqref="C40:D40">
      <formula1>"Yes - provide pictures, No"</formula1>
    </dataValidation>
    <dataValidation type="list" allowBlank="1" showInputMessage="1" sqref="G16:H16">
      <formula1>IF(LEFT($C$14,4)="Bend",$J$10:$J$12,"")</formula1>
    </dataValidation>
    <dataValidation type="list" allowBlank="1" showInputMessage="1" sqref="G14">
      <formula1>IF(LEFT($C$14,4)="Bend",$J$7:$J$9,IF(C14="Reducer",$J$13:$J$15,IF(C14="Flange",$J$16:$J$18,IF(LEFT(C14,3)="Tee",$J$19:$J$21,""))))</formula1>
    </dataValidation>
    <dataValidation type="list" allowBlank="1" showInputMessage="1" showErrorMessage="1" sqref="C11:D11">
      <formula1>"Permanent, Temporary"</formula1>
    </dataValidation>
    <dataValidation type="list" allowBlank="1" showInputMessage="1" sqref="G19:I19">
      <formula1>IF(OR(LEFT(G18,3)="CSA",LEFT($G$18,5)="B31.8"),$J$22:$J$26,$J$27:$J$34)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1"/>
  <sheetViews>
    <sheetView workbookViewId="0">
      <selection activeCell="L3" sqref="L3:U12"/>
    </sheetView>
  </sheetViews>
  <sheetFormatPr defaultColWidth="9.140625" defaultRowHeight="15" customHeight="1" x14ac:dyDescent="0.25"/>
  <cols>
    <col min="1" max="1" width="2.5703125" customWidth="1"/>
    <col min="2" max="10" width="9.85546875" customWidth="1"/>
    <col min="11" max="11" width="2.5703125" style="35" customWidth="1"/>
  </cols>
  <sheetData>
    <row r="1" spans="1:21" ht="15" customHeight="1" x14ac:dyDescent="0.25">
      <c r="A1" s="36"/>
      <c r="B1" s="36"/>
      <c r="C1" s="36"/>
      <c r="D1" s="36"/>
      <c r="E1" s="36"/>
      <c r="F1" s="36"/>
      <c r="G1" s="36"/>
      <c r="H1" s="36"/>
      <c r="I1" s="36"/>
      <c r="J1" s="36"/>
      <c r="K1" s="36"/>
    </row>
    <row r="2" spans="1:21" ht="15" customHeight="1" x14ac:dyDescent="0.25">
      <c r="A2" s="36"/>
      <c r="B2" s="157" t="s">
        <v>97</v>
      </c>
      <c r="C2" s="158"/>
      <c r="D2" s="158"/>
      <c r="E2" s="158"/>
      <c r="F2" s="159"/>
      <c r="G2" s="18"/>
      <c r="H2" s="18"/>
      <c r="I2" s="9"/>
      <c r="J2" s="10"/>
      <c r="K2" s="36"/>
    </row>
    <row r="3" spans="1:21" ht="15" customHeight="1" x14ac:dyDescent="0.25">
      <c r="A3" s="36"/>
      <c r="B3" s="160"/>
      <c r="C3" s="161"/>
      <c r="D3" s="161"/>
      <c r="E3" s="161"/>
      <c r="F3" s="162"/>
      <c r="G3" s="19"/>
      <c r="H3" s="19"/>
      <c r="I3" s="20"/>
      <c r="J3" s="22"/>
      <c r="K3" s="36"/>
      <c r="L3" s="144" t="s">
        <v>101</v>
      </c>
      <c r="M3" s="144"/>
      <c r="N3" s="144"/>
      <c r="O3" s="144"/>
      <c r="P3" s="144"/>
      <c r="Q3" s="144"/>
      <c r="R3" s="144"/>
      <c r="S3" s="144"/>
      <c r="T3" s="144"/>
      <c r="U3" s="144"/>
    </row>
    <row r="4" spans="1:21" ht="15" customHeight="1" x14ac:dyDescent="0.25">
      <c r="A4" s="36"/>
      <c r="B4" s="163" t="s">
        <v>99</v>
      </c>
      <c r="C4" s="164"/>
      <c r="D4" s="153"/>
      <c r="E4" s="154"/>
      <c r="F4" s="163" t="s">
        <v>96</v>
      </c>
      <c r="G4" s="164"/>
      <c r="H4" s="165"/>
      <c r="I4" s="153">
        <v>1</v>
      </c>
      <c r="J4" s="154"/>
      <c r="K4" s="36"/>
      <c r="L4" s="144"/>
      <c r="M4" s="144"/>
      <c r="N4" s="144"/>
      <c r="O4" s="144"/>
      <c r="P4" s="144"/>
      <c r="Q4" s="144"/>
      <c r="R4" s="144"/>
      <c r="S4" s="144"/>
      <c r="T4" s="144"/>
      <c r="U4" s="144"/>
    </row>
    <row r="5" spans="1:21" ht="15" hidden="1" customHeight="1" x14ac:dyDescent="0.25">
      <c r="A5" s="36"/>
      <c r="B5" s="33"/>
      <c r="C5" s="31"/>
      <c r="D5" s="34"/>
      <c r="E5" s="34"/>
      <c r="F5" s="31"/>
      <c r="G5" s="31"/>
      <c r="H5" s="31"/>
      <c r="I5" s="34"/>
      <c r="J5" s="32"/>
      <c r="K5" s="36"/>
      <c r="L5" s="144"/>
      <c r="M5" s="144"/>
      <c r="N5" s="144"/>
      <c r="O5" s="144"/>
      <c r="P5" s="144"/>
      <c r="Q5" s="144"/>
      <c r="R5" s="144"/>
      <c r="S5" s="144"/>
      <c r="T5" s="144"/>
      <c r="U5" s="144"/>
    </row>
    <row r="6" spans="1:21" ht="15" customHeight="1" x14ac:dyDescent="0.25">
      <c r="A6" s="36"/>
      <c r="B6" s="86" t="s">
        <v>94</v>
      </c>
      <c r="C6" s="87"/>
      <c r="D6" s="90"/>
      <c r="E6" s="91"/>
      <c r="F6" s="86" t="s">
        <v>4</v>
      </c>
      <c r="G6" s="87"/>
      <c r="H6" s="88"/>
      <c r="I6" s="90"/>
      <c r="J6" s="91"/>
      <c r="K6" s="36"/>
      <c r="L6" s="144"/>
      <c r="M6" s="144"/>
      <c r="N6" s="144"/>
      <c r="O6" s="144"/>
      <c r="P6" s="144"/>
      <c r="Q6" s="144"/>
      <c r="R6" s="144"/>
      <c r="S6" s="144"/>
      <c r="T6" s="144"/>
      <c r="U6" s="144"/>
    </row>
    <row r="7" spans="1:21" ht="15" customHeight="1" x14ac:dyDescent="0.25">
      <c r="A7" s="36"/>
      <c r="B7" s="86" t="str">
        <f>IF(D6="","","Defect Length")</f>
        <v/>
      </c>
      <c r="C7" s="87"/>
      <c r="D7" s="26"/>
      <c r="E7" s="6" t="str">
        <f>IF(B7="","",IF('Single Defect'!$C$12="metric","mm","inches"))</f>
        <v/>
      </c>
      <c r="F7" s="86" t="str">
        <f>IF(LEFT(I6,4)="Bend","Degree of Bend",IF(I6="Tee","Branch Pipe Diameter",IF(I6="Flange","Flange Diameter",IF(I6="Reducer","Smaller Pipe Diameter",""))))</f>
        <v/>
      </c>
      <c r="G7" s="87"/>
      <c r="H7" s="88"/>
      <c r="I7" s="27"/>
      <c r="J7" s="28" t="str">
        <f>IF(F7="","",IF(LEFT(I6,4)="Bend","Degrees",'Single Defect'!D16))</f>
        <v/>
      </c>
      <c r="K7" s="36"/>
      <c r="L7" s="144"/>
      <c r="M7" s="144"/>
      <c r="N7" s="144"/>
      <c r="O7" s="144"/>
      <c r="P7" s="144"/>
      <c r="Q7" s="144"/>
      <c r="R7" s="144"/>
      <c r="S7" s="144"/>
      <c r="T7" s="144"/>
      <c r="U7" s="144"/>
    </row>
    <row r="8" spans="1:21" ht="15" customHeight="1" x14ac:dyDescent="0.25">
      <c r="A8" s="36"/>
      <c r="B8" s="86" t="str">
        <f>IF(D6="","","Defect Width")</f>
        <v/>
      </c>
      <c r="C8" s="87"/>
      <c r="D8" s="26"/>
      <c r="E8" s="6" t="str">
        <f>E7</f>
        <v/>
      </c>
      <c r="F8" s="86" t="str">
        <f>IF(LEFT(I6,4)="Bend","Radius Type",IF(I6="Tee","Branch Pipe Thickness",IF(I6="Flange","Flange Thickness",IF(I6="Reducer","Smaller Pipe Thickness",""))))</f>
        <v/>
      </c>
      <c r="G8" s="87"/>
      <c r="H8" s="88"/>
      <c r="I8" s="27"/>
      <c r="J8" s="28" t="str">
        <f>IF(F7="","",IF(LEFT(I6,4)="Bend","",'Single Defect'!D16))</f>
        <v/>
      </c>
      <c r="K8" s="36"/>
      <c r="L8" s="144"/>
      <c r="M8" s="144"/>
      <c r="N8" s="144"/>
      <c r="O8" s="144"/>
      <c r="P8" s="144"/>
      <c r="Q8" s="144"/>
      <c r="R8" s="144"/>
      <c r="S8" s="144"/>
      <c r="T8" s="144"/>
      <c r="U8" s="144"/>
    </row>
    <row r="9" spans="1:21" ht="15" customHeight="1" x14ac:dyDescent="0.25">
      <c r="A9" s="36"/>
      <c r="B9" s="67" t="str">
        <f>IF(D6="","","Defect Depth")</f>
        <v/>
      </c>
      <c r="C9" s="140"/>
      <c r="D9" s="29"/>
      <c r="E9" s="8" t="str">
        <f>E7</f>
        <v/>
      </c>
      <c r="F9" s="67" t="str">
        <f>IF(I6="Straight Pipe","","Component Length")</f>
        <v>Component Length</v>
      </c>
      <c r="G9" s="140"/>
      <c r="H9" s="68"/>
      <c r="I9" s="30"/>
      <c r="J9" s="8" t="str">
        <f>IF(F9="","",IF('Single Defect'!$C$12="metric","mm","inches"))</f>
        <v>inches</v>
      </c>
      <c r="K9" s="36"/>
      <c r="L9" s="144"/>
      <c r="M9" s="144"/>
      <c r="N9" s="144"/>
      <c r="O9" s="144"/>
      <c r="P9" s="144"/>
      <c r="Q9" s="144"/>
      <c r="R9" s="144"/>
      <c r="S9" s="144"/>
      <c r="T9" s="144"/>
      <c r="U9" s="144"/>
    </row>
    <row r="10" spans="1:21" ht="15" customHeight="1" x14ac:dyDescent="0.25">
      <c r="A10" s="36"/>
      <c r="B10" s="148" t="s">
        <v>95</v>
      </c>
      <c r="C10" s="149"/>
      <c r="D10" s="150"/>
      <c r="E10" s="150"/>
      <c r="F10" s="150"/>
      <c r="G10" s="150"/>
      <c r="H10" s="150"/>
      <c r="I10" s="150"/>
      <c r="J10" s="151"/>
      <c r="K10" s="36"/>
      <c r="L10" s="144"/>
      <c r="M10" s="144"/>
      <c r="N10" s="144"/>
      <c r="O10" s="144"/>
      <c r="P10" s="144"/>
      <c r="Q10" s="144"/>
      <c r="R10" s="144"/>
      <c r="S10" s="144"/>
      <c r="T10" s="144"/>
      <c r="U10" s="144"/>
    </row>
    <row r="11" spans="1:21" ht="3.95" customHeight="1" x14ac:dyDescent="0.25">
      <c r="A11" s="36"/>
      <c r="B11" s="145"/>
      <c r="C11" s="145"/>
      <c r="D11" s="145"/>
      <c r="E11" s="145"/>
      <c r="F11" s="145"/>
      <c r="G11" s="145"/>
      <c r="H11" s="145"/>
      <c r="I11" s="145"/>
      <c r="J11" s="145"/>
      <c r="K11" s="36"/>
      <c r="L11" s="144"/>
      <c r="M11" s="144"/>
      <c r="N11" s="144"/>
      <c r="O11" s="144"/>
      <c r="P11" s="144"/>
      <c r="Q11" s="144"/>
      <c r="R11" s="144"/>
      <c r="S11" s="144"/>
      <c r="T11" s="144"/>
      <c r="U11" s="144"/>
    </row>
    <row r="12" spans="1:21" ht="15" customHeight="1" x14ac:dyDescent="0.25">
      <c r="A12" s="36"/>
      <c r="B12" s="76" t="s">
        <v>93</v>
      </c>
      <c r="C12" s="152"/>
      <c r="D12" s="153">
        <v>2</v>
      </c>
      <c r="E12" s="154"/>
      <c r="F12" s="76" t="str">
        <f>IF(D12="","","Component Number")</f>
        <v>Component Number</v>
      </c>
      <c r="G12" s="77"/>
      <c r="H12" s="152"/>
      <c r="I12" s="155"/>
      <c r="J12" s="156"/>
      <c r="K12" s="36"/>
      <c r="L12" s="144"/>
      <c r="M12" s="144"/>
      <c r="N12" s="144"/>
      <c r="O12" s="144"/>
      <c r="P12" s="144"/>
      <c r="Q12" s="144"/>
      <c r="R12" s="144"/>
      <c r="S12" s="144"/>
      <c r="T12" s="144"/>
      <c r="U12" s="144"/>
    </row>
    <row r="13" spans="1:21" ht="15" customHeight="1" x14ac:dyDescent="0.25">
      <c r="A13" s="36"/>
      <c r="B13" s="67" t="s">
        <v>100</v>
      </c>
      <c r="C13" s="68"/>
      <c r="D13" s="146"/>
      <c r="E13" s="147"/>
      <c r="F13" s="67" t="str">
        <f>IF(D13="No","Distance from Defect 1","Length past Defect 1")</f>
        <v>Length past Defect 1</v>
      </c>
      <c r="G13" s="140"/>
      <c r="H13" s="68"/>
      <c r="I13" s="29"/>
      <c r="J13" s="8" t="str">
        <f>IF(F13="","",IF('Single Defect'!$C$12="metric","mm","inches"))</f>
        <v>inches</v>
      </c>
      <c r="K13" s="36"/>
    </row>
    <row r="14" spans="1:21" ht="15" customHeight="1" x14ac:dyDescent="0.25">
      <c r="A14" s="36"/>
      <c r="B14" s="86" t="str">
        <f>IF(D12="","","Type of Defect")</f>
        <v>Type of Defect</v>
      </c>
      <c r="C14" s="87"/>
      <c r="D14" s="90"/>
      <c r="E14" s="91"/>
      <c r="F14" s="86" t="str">
        <f>IF(OR(I12=I4,I12=""),"","Component Shape")</f>
        <v/>
      </c>
      <c r="G14" s="87"/>
      <c r="H14" s="88"/>
      <c r="I14" s="90"/>
      <c r="J14" s="91"/>
      <c r="K14" s="36"/>
    </row>
    <row r="15" spans="1:21" ht="15" customHeight="1" x14ac:dyDescent="0.25">
      <c r="A15" s="36"/>
      <c r="B15" s="86" t="str">
        <f>IF(D14="","","Defect Length")</f>
        <v/>
      </c>
      <c r="C15" s="87"/>
      <c r="D15" s="26"/>
      <c r="E15" s="6" t="str">
        <f>IF(B15="","",IF('Single Defect'!$C$12="metric","mm","inches"))</f>
        <v/>
      </c>
      <c r="F15" s="86" t="str">
        <f>IF(LEFT(I14,4)="Bend","Degree of Bend",IF(I14="Tee","Branch Pipe Diameter",IF(I14="Flange","Flange Diameter",IF(I14="Reducer","Smaller Pipe Diameter",""))))</f>
        <v/>
      </c>
      <c r="G15" s="87"/>
      <c r="H15" s="88"/>
      <c r="I15" s="27"/>
      <c r="J15" s="28" t="str">
        <f>IF(F15="","",IF(LEFT(I14,4)="Bend","Degrees",'Single Defect'!D24))</f>
        <v/>
      </c>
      <c r="K15" s="36"/>
    </row>
    <row r="16" spans="1:21" ht="15" customHeight="1" x14ac:dyDescent="0.25">
      <c r="A16" s="36"/>
      <c r="B16" s="86" t="str">
        <f>IF(D14="","","Defect Width")</f>
        <v/>
      </c>
      <c r="C16" s="87"/>
      <c r="D16" s="26"/>
      <c r="E16" s="6" t="str">
        <f>E15</f>
        <v/>
      </c>
      <c r="F16" s="86" t="str">
        <f>IF(LEFT(I14,4)="Bend","Radius Type",IF(I14="Tee","Branch Pipe Thickness",IF(I14="Flange","Flange Thickness",IF(I14="Reducer","Smaller Pipe Thickness",""))))</f>
        <v/>
      </c>
      <c r="G16" s="87"/>
      <c r="H16" s="88"/>
      <c r="I16" s="27"/>
      <c r="J16" s="28" t="str">
        <f>IF(F15="","",IF(LEFT(I14,4)="Bend","",'Single Defect'!D24))</f>
        <v/>
      </c>
      <c r="K16" s="36"/>
    </row>
    <row r="17" spans="1:11" ht="15" customHeight="1" x14ac:dyDescent="0.25">
      <c r="A17" s="36"/>
      <c r="B17" s="67" t="str">
        <f>IF(D14="","","Defect Depth")</f>
        <v/>
      </c>
      <c r="C17" s="140"/>
      <c r="D17" s="29"/>
      <c r="E17" s="8" t="str">
        <f>E15</f>
        <v/>
      </c>
      <c r="F17" s="67" t="str">
        <f>IF(OR(I14="Straight Pipe",I14=""),"","Component Length")</f>
        <v/>
      </c>
      <c r="G17" s="140"/>
      <c r="H17" s="68"/>
      <c r="I17" s="30"/>
      <c r="J17" s="8" t="str">
        <f>IF(F17="","",IF('Single Defect'!$C$12="metric","mm","inches"))</f>
        <v/>
      </c>
      <c r="K17" s="36"/>
    </row>
    <row r="18" spans="1:11" ht="15" customHeight="1" x14ac:dyDescent="0.25">
      <c r="A18" s="36"/>
      <c r="B18" s="148" t="str">
        <f>IF(D12="","","Additional Info")</f>
        <v>Additional Info</v>
      </c>
      <c r="C18" s="149"/>
      <c r="D18" s="150"/>
      <c r="E18" s="150"/>
      <c r="F18" s="150"/>
      <c r="G18" s="150"/>
      <c r="H18" s="150"/>
      <c r="I18" s="150"/>
      <c r="J18" s="151"/>
      <c r="K18" s="36"/>
    </row>
    <row r="19" spans="1:11" ht="3.95" customHeight="1" x14ac:dyDescent="0.25">
      <c r="A19" s="36"/>
      <c r="B19" s="145"/>
      <c r="C19" s="145"/>
      <c r="D19" s="145"/>
      <c r="E19" s="145"/>
      <c r="F19" s="145"/>
      <c r="G19" s="145"/>
      <c r="H19" s="145"/>
      <c r="I19" s="145"/>
      <c r="J19" s="145"/>
      <c r="K19" s="36"/>
    </row>
    <row r="20" spans="1:11" ht="15" customHeight="1" x14ac:dyDescent="0.25">
      <c r="A20" s="36"/>
      <c r="B20" s="76" t="s">
        <v>93</v>
      </c>
      <c r="C20" s="152"/>
      <c r="D20" s="153">
        <v>3</v>
      </c>
      <c r="E20" s="154"/>
      <c r="F20" s="76" t="str">
        <f>IF(D20="","","Component Number")</f>
        <v>Component Number</v>
      </c>
      <c r="G20" s="77"/>
      <c r="H20" s="152"/>
      <c r="I20" s="155"/>
      <c r="J20" s="156"/>
      <c r="K20" s="36"/>
    </row>
    <row r="21" spans="1:11" ht="15" customHeight="1" x14ac:dyDescent="0.25">
      <c r="A21" s="36"/>
      <c r="B21" s="67" t="str">
        <f>IF(D20="","",CONCATENATE("Interacts with Defect ",D12))</f>
        <v>Interacts with Defect 2</v>
      </c>
      <c r="C21" s="68"/>
      <c r="D21" s="146"/>
      <c r="E21" s="147"/>
      <c r="F21" s="67" t="str">
        <f>IF(D21="No",CONCATENATE("Distance from Defect ",D12),"Length past Defect 2")</f>
        <v>Length past Defect 2</v>
      </c>
      <c r="G21" s="140"/>
      <c r="H21" s="68"/>
      <c r="I21" s="29"/>
      <c r="J21" s="8" t="str">
        <f>IF(F21="","",IF('Single Defect'!$C$12="metric","mm","inches"))</f>
        <v>inches</v>
      </c>
      <c r="K21" s="36"/>
    </row>
    <row r="22" spans="1:11" ht="15" customHeight="1" x14ac:dyDescent="0.25">
      <c r="A22" s="36"/>
      <c r="B22" s="86" t="str">
        <f>IF(D20="","","Type of Defect")</f>
        <v>Type of Defect</v>
      </c>
      <c r="C22" s="87"/>
      <c r="D22" s="90"/>
      <c r="E22" s="91"/>
      <c r="F22" s="86" t="str">
        <f>IF(OR(I20=I12,I20=""),"","Component Shape")</f>
        <v/>
      </c>
      <c r="G22" s="87"/>
      <c r="H22" s="88"/>
      <c r="I22" s="90"/>
      <c r="J22" s="91"/>
      <c r="K22" s="36"/>
    </row>
    <row r="23" spans="1:11" ht="15" customHeight="1" x14ac:dyDescent="0.25">
      <c r="A23" s="36"/>
      <c r="B23" s="86" t="str">
        <f>IF(D22="","","Defect Length")</f>
        <v/>
      </c>
      <c r="C23" s="87"/>
      <c r="D23" s="26"/>
      <c r="E23" s="6" t="str">
        <f>IF(B23="","",IF('Single Defect'!$C$12="metric","mm","inches"))</f>
        <v/>
      </c>
      <c r="F23" s="86" t="str">
        <f>IF(LEFT(I22,4)="Bend","Degree of Bend",IF(I22="Tee","Branch Pipe Diameter",IF(I22="Flange","Flange Diameter",IF(I22="Reducer","Smaller Pipe Diameter",""))))</f>
        <v/>
      </c>
      <c r="G23" s="87"/>
      <c r="H23" s="88"/>
      <c r="I23" s="27"/>
      <c r="J23" s="28" t="str">
        <f>IF(F23="","",IF(LEFT(I22,4)="Bend","Degrees",'Single Defect'!D32))</f>
        <v/>
      </c>
      <c r="K23" s="36"/>
    </row>
    <row r="24" spans="1:11" ht="15" customHeight="1" x14ac:dyDescent="0.25">
      <c r="A24" s="36"/>
      <c r="B24" s="86" t="str">
        <f>IF(D22="","","Defect Width")</f>
        <v/>
      </c>
      <c r="C24" s="87"/>
      <c r="D24" s="26"/>
      <c r="E24" s="6" t="str">
        <f>E23</f>
        <v/>
      </c>
      <c r="F24" s="86" t="str">
        <f>IF(LEFT(I22,4)="Bend","Radius Type",IF(I22="Tee","Branch Pipe Thickness",IF(I22="Flange","Flange Thickness",IF(I22="Reducer","Smaller Pipe Thickness",""))))</f>
        <v/>
      </c>
      <c r="G24" s="87"/>
      <c r="H24" s="88"/>
      <c r="I24" s="27"/>
      <c r="J24" s="28" t="str">
        <f>IF(F23="","",IF(LEFT(I22,4)="Bend","",'Single Defect'!D32))</f>
        <v/>
      </c>
      <c r="K24" s="36"/>
    </row>
    <row r="25" spans="1:11" ht="15" customHeight="1" x14ac:dyDescent="0.25">
      <c r="A25" s="36"/>
      <c r="B25" s="67" t="str">
        <f>IF(D22="","","Defect Depth")</f>
        <v/>
      </c>
      <c r="C25" s="140"/>
      <c r="D25" s="29"/>
      <c r="E25" s="8" t="str">
        <f>E23</f>
        <v/>
      </c>
      <c r="F25" s="67" t="str">
        <f>IF(OR(I22="Straight Pipe",I22=""),"","Component Length")</f>
        <v/>
      </c>
      <c r="G25" s="140"/>
      <c r="H25" s="68"/>
      <c r="I25" s="30"/>
      <c r="J25" s="8" t="str">
        <f>IF(F25="","",IF('Single Defect'!$C$12="metric","mm","inches"))</f>
        <v/>
      </c>
      <c r="K25" s="36"/>
    </row>
    <row r="26" spans="1:11" ht="15" customHeight="1" x14ac:dyDescent="0.25">
      <c r="A26" s="36"/>
      <c r="B26" s="148" t="str">
        <f>IF(D20="","","Additional Info")</f>
        <v>Additional Info</v>
      </c>
      <c r="C26" s="149"/>
      <c r="D26" s="150"/>
      <c r="E26" s="150"/>
      <c r="F26" s="150"/>
      <c r="G26" s="150"/>
      <c r="H26" s="150"/>
      <c r="I26" s="150"/>
      <c r="J26" s="151"/>
      <c r="K26" s="36"/>
    </row>
    <row r="27" spans="1:11" ht="3.95" customHeight="1" x14ac:dyDescent="0.25">
      <c r="A27" s="36"/>
      <c r="B27" s="145"/>
      <c r="C27" s="145"/>
      <c r="D27" s="145"/>
      <c r="E27" s="145"/>
      <c r="F27" s="145"/>
      <c r="G27" s="145"/>
      <c r="H27" s="145"/>
      <c r="I27" s="145"/>
      <c r="J27" s="145"/>
      <c r="K27" s="36"/>
    </row>
    <row r="28" spans="1:11" ht="15" customHeight="1" x14ac:dyDescent="0.25">
      <c r="A28" s="36"/>
      <c r="B28" s="76" t="s">
        <v>93</v>
      </c>
      <c r="C28" s="152"/>
      <c r="D28" s="153">
        <v>4</v>
      </c>
      <c r="E28" s="154"/>
      <c r="F28" s="76" t="str">
        <f>IF(D28="","","Component Number")</f>
        <v>Component Number</v>
      </c>
      <c r="G28" s="77"/>
      <c r="H28" s="152"/>
      <c r="I28" s="155"/>
      <c r="J28" s="156"/>
      <c r="K28" s="36"/>
    </row>
    <row r="29" spans="1:11" ht="15" customHeight="1" x14ac:dyDescent="0.25">
      <c r="A29" s="36"/>
      <c r="B29" s="67" t="str">
        <f>IF(D28="","",CONCATENATE("Interacts with Defect ",D20))</f>
        <v>Interacts with Defect 3</v>
      </c>
      <c r="C29" s="68"/>
      <c r="D29" s="146"/>
      <c r="E29" s="147"/>
      <c r="F29" s="67" t="str">
        <f>IF(D29="No",CONCATENATE("Distance from Defect ",D20),"Length past Defect 3")</f>
        <v>Length past Defect 3</v>
      </c>
      <c r="G29" s="140"/>
      <c r="H29" s="68"/>
      <c r="I29" s="29"/>
      <c r="J29" s="8" t="str">
        <f>IF(F29="","",IF('Single Defect'!$C$12="metric","mm","inches"))</f>
        <v>inches</v>
      </c>
      <c r="K29" s="36"/>
    </row>
    <row r="30" spans="1:11" ht="15" customHeight="1" x14ac:dyDescent="0.25">
      <c r="A30" s="36"/>
      <c r="B30" s="86" t="str">
        <f>IF(D28="","","Type of Defect")</f>
        <v>Type of Defect</v>
      </c>
      <c r="C30" s="87"/>
      <c r="D30" s="90"/>
      <c r="E30" s="91"/>
      <c r="F30" s="86" t="str">
        <f>IF(OR(I28=I20,I28=""),"","Component Shape")</f>
        <v/>
      </c>
      <c r="G30" s="87"/>
      <c r="H30" s="88"/>
      <c r="I30" s="90"/>
      <c r="J30" s="91"/>
      <c r="K30" s="36"/>
    </row>
    <row r="31" spans="1:11" ht="15" customHeight="1" x14ac:dyDescent="0.25">
      <c r="A31" s="36"/>
      <c r="B31" s="86" t="str">
        <f>IF(D30="","","Defect Length")</f>
        <v/>
      </c>
      <c r="C31" s="87"/>
      <c r="D31" s="26"/>
      <c r="E31" s="6" t="str">
        <f>IF(B31="","",IF('Single Defect'!$C$12="metric","mm","inches"))</f>
        <v/>
      </c>
      <c r="F31" s="86" t="str">
        <f>IF(LEFT(I30,4)="Bend","Degree of Bend",IF(I30="Tee","Branch Pipe Diameter",IF(I30="Flange","Flange Diameter",IF(I30="Reducer","Smaller Pipe Diameter",""))))</f>
        <v/>
      </c>
      <c r="G31" s="87"/>
      <c r="H31" s="88"/>
      <c r="I31" s="27"/>
      <c r="J31" s="28" t="str">
        <f>IF(F31="","",IF(LEFT(I30,4)="Bend","Degrees",'Single Defect'!D40))</f>
        <v/>
      </c>
      <c r="K31" s="36"/>
    </row>
    <row r="32" spans="1:11" ht="15" customHeight="1" x14ac:dyDescent="0.25">
      <c r="A32" s="36"/>
      <c r="B32" s="86" t="str">
        <f>IF(D30="","","Defect Width")</f>
        <v/>
      </c>
      <c r="C32" s="87"/>
      <c r="D32" s="26"/>
      <c r="E32" s="6" t="str">
        <f>E31</f>
        <v/>
      </c>
      <c r="F32" s="86" t="str">
        <f>IF(LEFT(I30,4)="Bend","Radius Type",IF(I30="Tee","Branch Pipe Thickness",IF(I30="Flange","Flange Thickness",IF(I30="Reducer","Smaller Pipe Thickness",""))))</f>
        <v/>
      </c>
      <c r="G32" s="87"/>
      <c r="H32" s="88"/>
      <c r="I32" s="27"/>
      <c r="J32" s="28" t="str">
        <f>IF(F31="","",IF(LEFT(I30,4)="Bend","",'Single Defect'!D40))</f>
        <v/>
      </c>
      <c r="K32" s="36"/>
    </row>
    <row r="33" spans="1:11" ht="15" customHeight="1" x14ac:dyDescent="0.25">
      <c r="A33" s="36"/>
      <c r="B33" s="67" t="str">
        <f>IF(D30="","","Defect Depth")</f>
        <v/>
      </c>
      <c r="C33" s="140"/>
      <c r="D33" s="29"/>
      <c r="E33" s="8" t="str">
        <f>E31</f>
        <v/>
      </c>
      <c r="F33" s="67" t="str">
        <f>IF(OR(I30="Straight Pipe",I30=""),"","Component Length")</f>
        <v/>
      </c>
      <c r="G33" s="140"/>
      <c r="H33" s="68"/>
      <c r="I33" s="30"/>
      <c r="J33" s="8" t="str">
        <f>IF(F33="","",IF('Single Defect'!$C$12="metric","mm","inches"))</f>
        <v/>
      </c>
      <c r="K33" s="36"/>
    </row>
    <row r="34" spans="1:11" ht="15" customHeight="1" x14ac:dyDescent="0.25">
      <c r="A34" s="36"/>
      <c r="B34" s="148" t="str">
        <f>IF(D28="","","Additional Info")</f>
        <v>Additional Info</v>
      </c>
      <c r="C34" s="149"/>
      <c r="D34" s="150"/>
      <c r="E34" s="150"/>
      <c r="F34" s="150"/>
      <c r="G34" s="150"/>
      <c r="H34" s="150"/>
      <c r="I34" s="150"/>
      <c r="J34" s="151"/>
      <c r="K34" s="36"/>
    </row>
    <row r="35" spans="1:11" ht="3.95" customHeight="1" x14ac:dyDescent="0.25">
      <c r="A35" s="36"/>
      <c r="B35" s="145"/>
      <c r="C35" s="145"/>
      <c r="D35" s="145"/>
      <c r="E35" s="145"/>
      <c r="F35" s="145"/>
      <c r="G35" s="145"/>
      <c r="H35" s="145"/>
      <c r="I35" s="145"/>
      <c r="J35" s="145"/>
      <c r="K35" s="36"/>
    </row>
    <row r="36" spans="1:11" ht="15" customHeight="1" x14ac:dyDescent="0.25">
      <c r="A36" s="36"/>
      <c r="B36" s="76" t="s">
        <v>93</v>
      </c>
      <c r="C36" s="152"/>
      <c r="D36" s="153">
        <v>5</v>
      </c>
      <c r="E36" s="154"/>
      <c r="F36" s="76" t="str">
        <f>IF(D36="","","Component Number")</f>
        <v>Component Number</v>
      </c>
      <c r="G36" s="77"/>
      <c r="H36" s="152"/>
      <c r="I36" s="155"/>
      <c r="J36" s="156"/>
      <c r="K36" s="36"/>
    </row>
    <row r="37" spans="1:11" ht="15" customHeight="1" x14ac:dyDescent="0.25">
      <c r="A37" s="36"/>
      <c r="B37" s="67" t="str">
        <f>IF(D36="","",CONCATENATE("Interacts with Defect ",D28))</f>
        <v>Interacts with Defect 4</v>
      </c>
      <c r="C37" s="68"/>
      <c r="D37" s="146"/>
      <c r="E37" s="147"/>
      <c r="F37" s="67" t="str">
        <f>IF(D37="No",CONCATENATE("Distance from Defect ",D28),"Length past Defect 4")</f>
        <v>Length past Defect 4</v>
      </c>
      <c r="G37" s="140"/>
      <c r="H37" s="68"/>
      <c r="I37" s="29"/>
      <c r="J37" s="8" t="str">
        <f>IF(F37="","",IF('Single Defect'!$C$12="metric","mm","inches"))</f>
        <v>inches</v>
      </c>
      <c r="K37" s="36"/>
    </row>
    <row r="38" spans="1:11" ht="15" customHeight="1" x14ac:dyDescent="0.25">
      <c r="A38" s="36"/>
      <c r="B38" s="86" t="str">
        <f>IF(D36="","","Type of Defect")</f>
        <v>Type of Defect</v>
      </c>
      <c r="C38" s="87"/>
      <c r="D38" s="90"/>
      <c r="E38" s="91"/>
      <c r="F38" s="86" t="str">
        <f>IF(OR(I36=I28,I36=""),"","Component Shape")</f>
        <v/>
      </c>
      <c r="G38" s="87"/>
      <c r="H38" s="88"/>
      <c r="I38" s="90"/>
      <c r="J38" s="91"/>
      <c r="K38" s="36"/>
    </row>
    <row r="39" spans="1:11" ht="15" customHeight="1" x14ac:dyDescent="0.25">
      <c r="A39" s="36"/>
      <c r="B39" s="86" t="str">
        <f>IF(D38="","","Defect Length")</f>
        <v/>
      </c>
      <c r="C39" s="87"/>
      <c r="D39" s="26"/>
      <c r="E39" s="6" t="str">
        <f>IF(B39="","",IF('Single Defect'!$C$12="metric","mm","inches"))</f>
        <v/>
      </c>
      <c r="F39" s="86" t="str">
        <f>IF(LEFT(I38,4)="Bend","Degree of Bend",IF(I38="Tee","Branch Pipe Diameter",IF(I38="Flange","Flange Diameter",IF(I38="Reducer","Smaller Pipe Diameter",""))))</f>
        <v/>
      </c>
      <c r="G39" s="87"/>
      <c r="H39" s="88"/>
      <c r="I39" s="27"/>
      <c r="J39" s="28" t="str">
        <f>IF(F39="","",IF(LEFT(I38,4)="Bend","Degrees",'Single Defect'!D48))</f>
        <v/>
      </c>
      <c r="K39" s="36"/>
    </row>
    <row r="40" spans="1:11" ht="15" customHeight="1" x14ac:dyDescent="0.25">
      <c r="A40" s="36"/>
      <c r="B40" s="86" t="str">
        <f>IF(D38="","","Defect Width")</f>
        <v/>
      </c>
      <c r="C40" s="87"/>
      <c r="D40" s="26"/>
      <c r="E40" s="6" t="str">
        <f>E39</f>
        <v/>
      </c>
      <c r="F40" s="86" t="str">
        <f>IF(LEFT(I38,4)="Bend","Radius Type",IF(I38="Tee","Branch Pipe Thickness",IF(I38="Flange","Flange Thickness",IF(I38="Reducer","Smaller Pipe Thickness",""))))</f>
        <v/>
      </c>
      <c r="G40" s="87"/>
      <c r="H40" s="88"/>
      <c r="I40" s="27"/>
      <c r="J40" s="28" t="str">
        <f>IF(F39="","",IF(LEFT(I38,4)="Bend","",'Single Defect'!D48))</f>
        <v/>
      </c>
      <c r="K40" s="36"/>
    </row>
    <row r="41" spans="1:11" ht="15" customHeight="1" x14ac:dyDescent="0.25">
      <c r="A41" s="36"/>
      <c r="B41" s="67" t="str">
        <f>IF(D38="","","Defect Depth")</f>
        <v/>
      </c>
      <c r="C41" s="140"/>
      <c r="D41" s="29"/>
      <c r="E41" s="8" t="str">
        <f>E39</f>
        <v/>
      </c>
      <c r="F41" s="67" t="str">
        <f>IF(OR(I38="Straight Pipe",I38=""),"","Component Length")</f>
        <v/>
      </c>
      <c r="G41" s="140"/>
      <c r="H41" s="68"/>
      <c r="I41" s="30"/>
      <c r="J41" s="8" t="str">
        <f>IF(F41="","",IF('Single Defect'!$C$12="metric","mm","inches"))</f>
        <v/>
      </c>
      <c r="K41" s="36"/>
    </row>
    <row r="42" spans="1:11" ht="15" customHeight="1" x14ac:dyDescent="0.25">
      <c r="A42" s="36"/>
      <c r="B42" s="148" t="str">
        <f>IF(D36="","","Additional Info")</f>
        <v>Additional Info</v>
      </c>
      <c r="C42" s="149"/>
      <c r="D42" s="150"/>
      <c r="E42" s="150"/>
      <c r="F42" s="150"/>
      <c r="G42" s="150"/>
      <c r="H42" s="150"/>
      <c r="I42" s="150"/>
      <c r="J42" s="151"/>
      <c r="K42" s="36"/>
    </row>
    <row r="43" spans="1:11" ht="3.95" customHeight="1" x14ac:dyDescent="0.25">
      <c r="A43" s="36"/>
      <c r="B43" s="145"/>
      <c r="C43" s="145"/>
      <c r="D43" s="145"/>
      <c r="E43" s="145"/>
      <c r="F43" s="145"/>
      <c r="G43" s="145"/>
      <c r="H43" s="145"/>
      <c r="I43" s="145"/>
      <c r="J43" s="145"/>
      <c r="K43" s="36"/>
    </row>
    <row r="44" spans="1:11" ht="15" customHeight="1" x14ac:dyDescent="0.25">
      <c r="A44" s="36"/>
      <c r="B44" s="76" t="s">
        <v>93</v>
      </c>
      <c r="C44" s="152"/>
      <c r="D44" s="153">
        <v>6</v>
      </c>
      <c r="E44" s="154"/>
      <c r="F44" s="76" t="str">
        <f>IF(D44="","","Component Number")</f>
        <v>Component Number</v>
      </c>
      <c r="G44" s="77"/>
      <c r="H44" s="152"/>
      <c r="I44" s="155"/>
      <c r="J44" s="156"/>
      <c r="K44" s="36"/>
    </row>
    <row r="45" spans="1:11" ht="15" customHeight="1" x14ac:dyDescent="0.25">
      <c r="A45" s="36"/>
      <c r="B45" s="67" t="str">
        <f>IF(D44="","",CONCATENATE("Interacts with Defect ",D36))</f>
        <v>Interacts with Defect 5</v>
      </c>
      <c r="C45" s="68"/>
      <c r="D45" s="146"/>
      <c r="E45" s="147"/>
      <c r="F45" s="67" t="str">
        <f>IF(D45="No",CONCATENATE("Distance from Defect ",D36),"Length past Defect 5")</f>
        <v>Length past Defect 5</v>
      </c>
      <c r="G45" s="140"/>
      <c r="H45" s="68"/>
      <c r="I45" s="29"/>
      <c r="J45" s="8" t="str">
        <f>IF(F45="","",IF('Single Defect'!$C$12="metric","mm","inches"))</f>
        <v>inches</v>
      </c>
      <c r="K45" s="36"/>
    </row>
    <row r="46" spans="1:11" ht="15" customHeight="1" x14ac:dyDescent="0.25">
      <c r="A46" s="36"/>
      <c r="B46" s="86" t="str">
        <f>IF(D44="","","Type of Defect")</f>
        <v>Type of Defect</v>
      </c>
      <c r="C46" s="87"/>
      <c r="D46" s="90"/>
      <c r="E46" s="91"/>
      <c r="F46" s="86" t="str">
        <f>IF(OR(I44=I36,I44=""),"","Component Shape")</f>
        <v/>
      </c>
      <c r="G46" s="87"/>
      <c r="H46" s="88"/>
      <c r="I46" s="90"/>
      <c r="J46" s="91"/>
      <c r="K46" s="36"/>
    </row>
    <row r="47" spans="1:11" s="35" customFormat="1" ht="15" customHeight="1" x14ac:dyDescent="0.25">
      <c r="A47" s="36"/>
      <c r="B47" s="86" t="str">
        <f>IF(D46="","","Defect Length")</f>
        <v/>
      </c>
      <c r="C47" s="87"/>
      <c r="D47" s="26"/>
      <c r="E47" s="6" t="str">
        <f>IF(B47="","",IF('Single Defect'!$C$12="metric","mm","inches"))</f>
        <v/>
      </c>
      <c r="F47" s="86" t="str">
        <f>IF(LEFT(I46,4)="Bend","Degree of Bend",IF(I46="Tee","Branch Pipe Diameter",IF(I46="Flange","Flange Diameter",IF(I46="Reducer","Smaller Pipe Diameter",""))))</f>
        <v/>
      </c>
      <c r="G47" s="87"/>
      <c r="H47" s="88"/>
      <c r="I47" s="27"/>
      <c r="J47" s="28" t="str">
        <f>IF(F47="","",IF(LEFT(I46,4)="Bend","Degrees",'Single Defect'!D56))</f>
        <v/>
      </c>
      <c r="K47" s="36"/>
    </row>
    <row r="48" spans="1:11" ht="15" customHeight="1" x14ac:dyDescent="0.25">
      <c r="A48" s="36"/>
      <c r="B48" s="86" t="str">
        <f>IF(D46="","","Defect Width")</f>
        <v/>
      </c>
      <c r="C48" s="87"/>
      <c r="D48" s="26"/>
      <c r="E48" s="6" t="str">
        <f>E47</f>
        <v/>
      </c>
      <c r="F48" s="86" t="str">
        <f>IF(LEFT(I46,4)="Bend","Radius Type",IF(I46="Tee","Branch Pipe Thickness",IF(I46="Flange","Flange Thickness",IF(I46="Reducer","Smaller Pipe Thickness",""))))</f>
        <v/>
      </c>
      <c r="G48" s="87"/>
      <c r="H48" s="88"/>
      <c r="I48" s="27"/>
      <c r="J48" s="28" t="str">
        <f>IF(F47="","",IF(LEFT(I46,4)="Bend","",'Single Defect'!D56))</f>
        <v/>
      </c>
      <c r="K48" s="36"/>
    </row>
    <row r="49" spans="1:11" ht="15" customHeight="1" x14ac:dyDescent="0.25">
      <c r="A49" s="36"/>
      <c r="B49" s="67" t="str">
        <f>IF(D46="","","Defect Depth")</f>
        <v/>
      </c>
      <c r="C49" s="140"/>
      <c r="D49" s="29"/>
      <c r="E49" s="8" t="str">
        <f>E47</f>
        <v/>
      </c>
      <c r="F49" s="67" t="str">
        <f>IF(OR(I46="Straight Pipe",I46=""),"","Component Length")</f>
        <v/>
      </c>
      <c r="G49" s="140"/>
      <c r="H49" s="68"/>
      <c r="I49" s="30"/>
      <c r="J49" s="8" t="str">
        <f>IF(F49="","",IF('Single Defect'!$C$12="metric","mm","inches"))</f>
        <v/>
      </c>
      <c r="K49" s="36"/>
    </row>
    <row r="50" spans="1:11" ht="15" customHeight="1" x14ac:dyDescent="0.25">
      <c r="A50" s="36"/>
      <c r="B50" s="148" t="str">
        <f>IF(D44="","","Additional Info")</f>
        <v>Additional Info</v>
      </c>
      <c r="C50" s="149"/>
      <c r="D50" s="150"/>
      <c r="E50" s="150"/>
      <c r="F50" s="150"/>
      <c r="G50" s="150"/>
      <c r="H50" s="150"/>
      <c r="I50" s="150"/>
      <c r="J50" s="151"/>
      <c r="K50" s="36"/>
    </row>
    <row r="51" spans="1:11" ht="15" customHeight="1" x14ac:dyDescent="0.25">
      <c r="A51" s="36"/>
      <c r="B51" s="36"/>
      <c r="C51" s="36"/>
      <c r="D51" s="36"/>
      <c r="E51" s="36"/>
      <c r="F51" s="36"/>
      <c r="G51" s="36"/>
      <c r="H51" s="36"/>
      <c r="I51" s="36"/>
      <c r="J51" s="36"/>
      <c r="K51" s="36"/>
    </row>
  </sheetData>
  <mergeCells count="118">
    <mergeCell ref="B2:F3"/>
    <mergeCell ref="B4:C4"/>
    <mergeCell ref="D4:E4"/>
    <mergeCell ref="D6:E6"/>
    <mergeCell ref="B12:C12"/>
    <mergeCell ref="D12:E12"/>
    <mergeCell ref="F12:H12"/>
    <mergeCell ref="I12:J12"/>
    <mergeCell ref="B10:C10"/>
    <mergeCell ref="D10:J10"/>
    <mergeCell ref="F4:H4"/>
    <mergeCell ref="F6:H6"/>
    <mergeCell ref="F7:H7"/>
    <mergeCell ref="F8:H8"/>
    <mergeCell ref="F9:H9"/>
    <mergeCell ref="I4:J4"/>
    <mergeCell ref="I6:J6"/>
    <mergeCell ref="B6:C6"/>
    <mergeCell ref="B7:C7"/>
    <mergeCell ref="B8:C8"/>
    <mergeCell ref="B9:C9"/>
    <mergeCell ref="B16:C16"/>
    <mergeCell ref="F16:H16"/>
    <mergeCell ref="B17:C17"/>
    <mergeCell ref="F17:H17"/>
    <mergeCell ref="B18:C18"/>
    <mergeCell ref="D18:J18"/>
    <mergeCell ref="B14:C14"/>
    <mergeCell ref="D14:E14"/>
    <mergeCell ref="F14:H14"/>
    <mergeCell ref="I14:J14"/>
    <mergeCell ref="B15:C15"/>
    <mergeCell ref="F15:H15"/>
    <mergeCell ref="D28:E28"/>
    <mergeCell ref="F28:H28"/>
    <mergeCell ref="I28:J28"/>
    <mergeCell ref="B29:C29"/>
    <mergeCell ref="B25:C25"/>
    <mergeCell ref="D20:E20"/>
    <mergeCell ref="F20:H20"/>
    <mergeCell ref="I20:J20"/>
    <mergeCell ref="D22:E22"/>
    <mergeCell ref="I22:J22"/>
    <mergeCell ref="F25:H25"/>
    <mergeCell ref="B26:C26"/>
    <mergeCell ref="B22:C22"/>
    <mergeCell ref="F22:H22"/>
    <mergeCell ref="B23:C23"/>
    <mergeCell ref="F23:H23"/>
    <mergeCell ref="B24:C24"/>
    <mergeCell ref="F24:H24"/>
    <mergeCell ref="B20:C20"/>
    <mergeCell ref="B21:C21"/>
    <mergeCell ref="D21:E21"/>
    <mergeCell ref="F21:H21"/>
    <mergeCell ref="B42:C42"/>
    <mergeCell ref="D42:J42"/>
    <mergeCell ref="B39:C39"/>
    <mergeCell ref="F39:H39"/>
    <mergeCell ref="B40:C40"/>
    <mergeCell ref="F40:H40"/>
    <mergeCell ref="B41:C41"/>
    <mergeCell ref="F41:H41"/>
    <mergeCell ref="B36:C36"/>
    <mergeCell ref="D36:E36"/>
    <mergeCell ref="F36:H36"/>
    <mergeCell ref="I36:J36"/>
    <mergeCell ref="B37:C37"/>
    <mergeCell ref="B38:C38"/>
    <mergeCell ref="D38:E38"/>
    <mergeCell ref="F38:H38"/>
    <mergeCell ref="I38:J38"/>
    <mergeCell ref="D37:E37"/>
    <mergeCell ref="F37:H37"/>
    <mergeCell ref="D46:E46"/>
    <mergeCell ref="I46:J46"/>
    <mergeCell ref="F49:H49"/>
    <mergeCell ref="B50:C50"/>
    <mergeCell ref="D50:J50"/>
    <mergeCell ref="B43:J43"/>
    <mergeCell ref="B47:C47"/>
    <mergeCell ref="F47:H47"/>
    <mergeCell ref="B48:C48"/>
    <mergeCell ref="F48:H48"/>
    <mergeCell ref="B49:C49"/>
    <mergeCell ref="B44:C44"/>
    <mergeCell ref="B45:C45"/>
    <mergeCell ref="D45:E45"/>
    <mergeCell ref="F45:H45"/>
    <mergeCell ref="B46:C46"/>
    <mergeCell ref="F46:H46"/>
    <mergeCell ref="D44:E44"/>
    <mergeCell ref="F44:H44"/>
    <mergeCell ref="I44:J44"/>
    <mergeCell ref="L3:U12"/>
    <mergeCell ref="B35:J35"/>
    <mergeCell ref="B27:J27"/>
    <mergeCell ref="B19:J19"/>
    <mergeCell ref="B11:J11"/>
    <mergeCell ref="F13:H13"/>
    <mergeCell ref="B13:C13"/>
    <mergeCell ref="D13:E13"/>
    <mergeCell ref="D29:E29"/>
    <mergeCell ref="F29:H29"/>
    <mergeCell ref="B32:C32"/>
    <mergeCell ref="F32:H32"/>
    <mergeCell ref="B33:C33"/>
    <mergeCell ref="F33:H33"/>
    <mergeCell ref="B34:C34"/>
    <mergeCell ref="D34:J34"/>
    <mergeCell ref="B30:C30"/>
    <mergeCell ref="D30:E30"/>
    <mergeCell ref="F30:H30"/>
    <mergeCell ref="I30:J30"/>
    <mergeCell ref="B31:C31"/>
    <mergeCell ref="F31:H31"/>
    <mergeCell ref="D26:J26"/>
    <mergeCell ref="B28:C28"/>
  </mergeCells>
  <conditionalFormatting sqref="B6:J50">
    <cfRule type="expression" dxfId="11" priority="1">
      <formula>$D$4=""</formula>
    </cfRule>
  </conditionalFormatting>
  <conditionalFormatting sqref="D4:E4">
    <cfRule type="containsBlanks" dxfId="10" priority="11">
      <formula>LEN(TRIM(D4))=0</formula>
    </cfRule>
  </conditionalFormatting>
  <conditionalFormatting sqref="I12:J12 I20:J20 I28:J28 I36:J36 I44:J44">
    <cfRule type="containsBlanks" dxfId="9" priority="12">
      <formula>LEN(TRIM(I12))=0</formula>
    </cfRule>
  </conditionalFormatting>
  <conditionalFormatting sqref="B20:J50">
    <cfRule type="expression" dxfId="8" priority="8">
      <formula>$D$4&lt;3</formula>
    </cfRule>
  </conditionalFormatting>
  <conditionalFormatting sqref="B28:J50">
    <cfRule type="expression" dxfId="7" priority="5">
      <formula>$D$4&lt;4</formula>
    </cfRule>
  </conditionalFormatting>
  <conditionalFormatting sqref="B36:J50">
    <cfRule type="expression" dxfId="6" priority="7">
      <formula>$D$4&lt;5</formula>
    </cfRule>
  </conditionalFormatting>
  <conditionalFormatting sqref="B44:J50">
    <cfRule type="expression" dxfId="5" priority="6">
      <formula>$D$4&lt;6</formula>
    </cfRule>
  </conditionalFormatting>
  <conditionalFormatting sqref="D13:E13 D21:E21 D29:E29 D37:E37 D45:E45">
    <cfRule type="containsBlanks" dxfId="4" priority="10">
      <formula>LEN(TRIM(D13))=0</formula>
    </cfRule>
  </conditionalFormatting>
  <conditionalFormatting sqref="D46:E46 D38:E38 D30:E30 D22:E22 D14:E14 D6:E6">
    <cfRule type="containsBlanks" dxfId="3" priority="9">
      <formula>LEN(TRIM(D6))=0</formula>
    </cfRule>
  </conditionalFormatting>
  <conditionalFormatting sqref="I6:J6 I14:J14 I22:J22 I30:J30 I38:J38 I46:J46">
    <cfRule type="expression" dxfId="2" priority="4">
      <formula>AND(NOT($F6=""),$I6="")</formula>
    </cfRule>
  </conditionalFormatting>
  <conditionalFormatting sqref="D7:D9 D15:D17 D23:D25 D31:D33 D39:D41 D47:D49">
    <cfRule type="expression" dxfId="1" priority="3">
      <formula>AND(NOT(B7=""),D7="")</formula>
    </cfRule>
  </conditionalFormatting>
  <conditionalFormatting sqref="I47:I49 I39:I41 I31:I33 I23:I25 I15:I17 I7:I9">
    <cfRule type="expression" dxfId="0" priority="2">
      <formula>AND(NOT(F7=""),I7="")</formula>
    </cfRule>
  </conditionalFormatting>
  <dataValidations count="5">
    <dataValidation type="list" allowBlank="1" showInputMessage="1" showErrorMessage="1" sqref="I6:J6 I14:J14 I38:J38 I22:J22 I30:J30 I46:J46">
      <formula1>"Straight Pipe, Bend - Full, Bend - Custom Length, Tee, Flange, Reducer"</formula1>
    </dataValidation>
    <dataValidation type="list" allowBlank="1" showInputMessage="1" showErrorMessage="1" sqref="E7:E9 J13 J37 J29 E15:E17 E31:E33 E39:E41 J21 E23:E25 J45 E47:E49">
      <formula1>"inches, feet, yards, mm, cm, meters"</formula1>
    </dataValidation>
    <dataValidation type="list" allowBlank="1" showInputMessage="1" sqref="J9 J17 J41 J25 J33 J49">
      <formula1>"inches, feet, yards, mm, cm, meters"</formula1>
    </dataValidation>
    <dataValidation type="list" allowBlank="1" showInputMessage="1" showErrorMessage="1" sqref="D13 D37 D21 D29 D45">
      <formula1>"Yes, No"</formula1>
    </dataValidation>
    <dataValidation type="list" allowBlank="1" showInputMessage="1" showErrorMessage="1" sqref="D4:E4">
      <formula1>"2,3,4,5,6"</formula1>
    </dataValidation>
  </dataValidations>
  <pageMargins left="0.7" right="0.7" top="0.75" bottom="0.75" header="0.3" footer="0.3"/>
  <pageSetup orientation="portrait" r:id="rId1"/>
  <ignoredErrors>
    <ignoredError sqref="J1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Single Defect</vt:lpstr>
      <vt:lpstr>Multiple</vt:lpstr>
      <vt:lpstr>Multiple!Print_Area</vt:lpstr>
      <vt:lpstr>'Single Defect'!Print_Area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Whalen</dc:creator>
  <cp:lastModifiedBy>Melissa Morris</cp:lastModifiedBy>
  <cp:lastPrinted>2019-10-15T19:44:09Z</cp:lastPrinted>
  <dcterms:created xsi:type="dcterms:W3CDTF">2014-07-17T13:00:13Z</dcterms:created>
  <dcterms:modified xsi:type="dcterms:W3CDTF">2020-04-02T13:00:00Z</dcterms:modified>
</cp:coreProperties>
</file>